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1" activeTab="0"/>
  </bookViews>
  <sheets>
    <sheet name="Отчет_2012 Жилищное услуги" sheetId="1" r:id="rId1"/>
    <sheet name="Материалы в эксплуатации" sheetId="2" r:id="rId2"/>
    <sheet name="Содержание жилья материалы" sheetId="3" r:id="rId3"/>
    <sheet name="Текущий ремонт материалы" sheetId="4" r:id="rId4"/>
  </sheets>
  <definedNames>
    <definedName name="_xlnm.Print_Area">#REF!</definedName>
  </definedNames>
  <calcPr fullCalcOnLoad="1"/>
</workbook>
</file>

<file path=xl/comments1.xml><?xml version="1.0" encoding="utf-8"?>
<comments xmlns="http://schemas.openxmlformats.org/spreadsheetml/2006/main">
  <authors>
    <author>анжелика</author>
  </authors>
  <commentList>
    <comment ref="C16" authorId="0">
      <text>
        <r>
          <rPr>
            <b/>
            <sz val="9"/>
            <rFont val="Tahoma"/>
            <family val="0"/>
          </rPr>
          <t>анжелика:</t>
        </r>
        <r>
          <rPr>
            <sz val="9"/>
            <rFont val="Tahoma"/>
            <family val="0"/>
          </rPr>
          <t xml:space="preserve">
Полозова - 4597, Хозяйкин - 4598 учтены в 2011г.
Кудряшов - 22989, Чучкалов - 22989</t>
        </r>
      </text>
    </comment>
  </commentList>
</comments>
</file>

<file path=xl/sharedStrings.xml><?xml version="1.0" encoding="utf-8"?>
<sst xmlns="http://schemas.openxmlformats.org/spreadsheetml/2006/main" count="249" uniqueCount="171">
  <si>
    <t>ИТОГО</t>
  </si>
  <si>
    <t>Вывоз ТБО</t>
  </si>
  <si>
    <t>Капитальный ремонт</t>
  </si>
  <si>
    <t xml:space="preserve"> Текущий ремонт</t>
  </si>
  <si>
    <t xml:space="preserve"> Содержание жилья</t>
  </si>
  <si>
    <t xml:space="preserve"> Капитальный ремонт</t>
  </si>
  <si>
    <t xml:space="preserve"> Вывоз ТБО</t>
  </si>
  <si>
    <t xml:space="preserve"> Лифты</t>
  </si>
  <si>
    <t xml:space="preserve"> Обслуживание видеонаблюдения</t>
  </si>
  <si>
    <t xml:space="preserve"> Услуги банка</t>
  </si>
  <si>
    <t>Итого:</t>
  </si>
  <si>
    <t xml:space="preserve">     ООО "Новотелеком"</t>
  </si>
  <si>
    <t xml:space="preserve">     ОАО НФ "Ростелеком"</t>
  </si>
  <si>
    <t xml:space="preserve">     ОАО "Сибирские сети"</t>
  </si>
  <si>
    <t xml:space="preserve">     ИП Егорова Е.С. (ТД "Кропоткинский")</t>
  </si>
  <si>
    <t xml:space="preserve">     ООО "Блок-Пост"</t>
  </si>
  <si>
    <t xml:space="preserve">     ЗАО "Эр-Телеком Холдинг"</t>
  </si>
  <si>
    <t xml:space="preserve">     ООО "ПЦ ПРО-движение Новосибирск"</t>
  </si>
  <si>
    <t xml:space="preserve">     ООО "Комгейт"</t>
  </si>
  <si>
    <t xml:space="preserve">     ЗАО "Элинда"</t>
  </si>
  <si>
    <t>Текущий ремонт</t>
  </si>
  <si>
    <t>Содержание жилья</t>
  </si>
  <si>
    <t>Лифты</t>
  </si>
  <si>
    <t>Обслуживание видеонаблюдения</t>
  </si>
  <si>
    <t>Ремонт межпанельных швов</t>
  </si>
  <si>
    <t>Покрытие пола плиткой в 4-х подъездах</t>
  </si>
  <si>
    <t xml:space="preserve">    Вывоз и утилизация ТБО</t>
  </si>
  <si>
    <t xml:space="preserve"> Техническое обслуживание ЛДСС</t>
  </si>
  <si>
    <t xml:space="preserve"> Тех.обслуживание узла учета тепла</t>
  </si>
  <si>
    <t xml:space="preserve"> Электроэнергия МОП</t>
  </si>
  <si>
    <t>Ремонт подъездов</t>
  </si>
  <si>
    <t>Замена эл.ламп в подъездах на экономичные</t>
  </si>
  <si>
    <t>Ремонт лифтовых помещений</t>
  </si>
  <si>
    <t xml:space="preserve"> Страховые взносы с ФОТ</t>
  </si>
  <si>
    <t xml:space="preserve"> Оплата труда персонала</t>
  </si>
  <si>
    <t xml:space="preserve"> Фонд председателя правления</t>
  </si>
  <si>
    <t xml:space="preserve"> Содержание автоматических ворот</t>
  </si>
  <si>
    <t xml:space="preserve"> Обслуживание ПО</t>
  </si>
  <si>
    <t xml:space="preserve"> Охрана правления</t>
  </si>
  <si>
    <t xml:space="preserve"> Канцелярские расходы</t>
  </si>
  <si>
    <t xml:space="preserve"> Компенсация за использование л/а председателя</t>
  </si>
  <si>
    <t xml:space="preserve"> Обучение персонала</t>
  </si>
  <si>
    <t xml:space="preserve"> Содержание сайта </t>
  </si>
  <si>
    <t xml:space="preserve"> Промывка, испытания трубопроводов сис-м отопления</t>
  </si>
  <si>
    <t xml:space="preserve"> Штрафы, пени, гос.пошлины</t>
  </si>
  <si>
    <t>Материалы</t>
  </si>
  <si>
    <t xml:space="preserve"> Копировальные услуги, заправка катриджа и пр.</t>
  </si>
  <si>
    <t xml:space="preserve"> Инвентарь и хоз.принадлежности</t>
  </si>
  <si>
    <t xml:space="preserve"> Спецодежда</t>
  </si>
  <si>
    <t xml:space="preserve"> Расходы на связь</t>
  </si>
  <si>
    <t xml:space="preserve"> Услуги нотариуса</t>
  </si>
  <si>
    <t xml:space="preserve"> Отправка заказных писем</t>
  </si>
  <si>
    <t xml:space="preserve"> Страхование опасных объектов</t>
  </si>
  <si>
    <t>Наименование ЖКУ</t>
  </si>
  <si>
    <t xml:space="preserve">    Итого:</t>
  </si>
  <si>
    <t xml:space="preserve">  ТСЖ "Сфера"</t>
  </si>
  <si>
    <t xml:space="preserve"> Наладка приборов учета</t>
  </si>
  <si>
    <t>Установка дверей в 4-х подъездах</t>
  </si>
  <si>
    <t>Остаток средств в распоряжении</t>
  </si>
  <si>
    <t>Расходы за 2012г.</t>
  </si>
  <si>
    <t xml:space="preserve"> Техническое освидетельствование</t>
  </si>
  <si>
    <t xml:space="preserve">Сводная таблица доходов и расходов по услугам ТСЖ за 12 месяцев 2012г. </t>
  </si>
  <si>
    <t xml:space="preserve"> Услуги КАМАЗа</t>
  </si>
  <si>
    <t xml:space="preserve"> Уборка снега с придомовой территории</t>
  </si>
  <si>
    <t xml:space="preserve"> Комиссия банка за прием платежей</t>
  </si>
  <si>
    <t>Комиссия банка за прием платежей</t>
  </si>
  <si>
    <t xml:space="preserve">     ООО "Мультимедиа Клуб-Сибирь"/ ЗАО "Комстар-Регионы"</t>
  </si>
  <si>
    <t>ИТОГО:</t>
  </si>
  <si>
    <t>Канцтовары</t>
  </si>
  <si>
    <t>БУ</t>
  </si>
  <si>
    <t>Кол.</t>
  </si>
  <si>
    <t>Orient USB 2.0 Hub</t>
  </si>
  <si>
    <t>Кабель удлинительный USB</t>
  </si>
  <si>
    <t>Катридж</t>
  </si>
  <si>
    <t>Маршрутизатор D-Link DIR-300/NRU</t>
  </si>
  <si>
    <t>МФУ Samsung SCX-3400 принтер/сканер/копир</t>
  </si>
  <si>
    <t>Флеш диск Kingston 32Gb 2/0 USB</t>
  </si>
  <si>
    <t>Бензокоса</t>
  </si>
  <si>
    <t>Веник</t>
  </si>
  <si>
    <t>Грабли</t>
  </si>
  <si>
    <t>Ключ разводной</t>
  </si>
  <si>
    <t>Ключ трубный рычажный</t>
  </si>
  <si>
    <t>Лопата</t>
  </si>
  <si>
    <t>Машина шлифовальная</t>
  </si>
  <si>
    <t>Молоток</t>
  </si>
  <si>
    <t>Ножовка</t>
  </si>
  <si>
    <t>Пистолет для монтажной пены</t>
  </si>
  <si>
    <t>Рулетка</t>
  </si>
  <si>
    <t>Скребок</t>
  </si>
  <si>
    <t>Фонарь налобный</t>
  </si>
  <si>
    <t>Швабра</t>
  </si>
  <si>
    <t>Итого</t>
  </si>
  <si>
    <t>Белизна</t>
  </si>
  <si>
    <t xml:space="preserve">Бензин </t>
  </si>
  <si>
    <t>Брелок для ключей</t>
  </si>
  <si>
    <t>Вилка</t>
  </si>
  <si>
    <t>Дверной доводчик</t>
  </si>
  <si>
    <t>Диод выпрямительный</t>
  </si>
  <si>
    <t>Диск отрезной по металлу</t>
  </si>
  <si>
    <t>Замок врезной</t>
  </si>
  <si>
    <t>Замок гаражный</t>
  </si>
  <si>
    <t>Клемма WAGO</t>
  </si>
  <si>
    <t>Ключ</t>
  </si>
  <si>
    <t>Кранбукса</t>
  </si>
  <si>
    <t>Круг отрезной по металлу</t>
  </si>
  <si>
    <t>Лампа ДРЛ</t>
  </si>
  <si>
    <t>Лампа накаливания</t>
  </si>
  <si>
    <t>Леска для газонокосилки</t>
  </si>
  <si>
    <t>Маховик</t>
  </si>
  <si>
    <t>Мешок для мусора</t>
  </si>
  <si>
    <t>Очиститель пены</t>
  </si>
  <si>
    <t>Пакля</t>
  </si>
  <si>
    <t>Пена монтажная</t>
  </si>
  <si>
    <t>Провод ПВС</t>
  </si>
  <si>
    <t>Разветвитель</t>
  </si>
  <si>
    <t>Резина ТМКЩ</t>
  </si>
  <si>
    <t>Решетка вентиляционная</t>
  </si>
  <si>
    <t>Ручка раздвижная с защитой</t>
  </si>
  <si>
    <t>Светильник ЖКХ</t>
  </si>
  <si>
    <t>Смазка привода ворот</t>
  </si>
  <si>
    <t>Спрей-эмаль</t>
  </si>
  <si>
    <t>Уплотнитель</t>
  </si>
  <si>
    <t>Цемент</t>
  </si>
  <si>
    <t>Цилиндровый механизм</t>
  </si>
  <si>
    <t>Чистящее средство</t>
  </si>
  <si>
    <t>Шестеренка для привода</t>
  </si>
  <si>
    <t>Штепсель</t>
  </si>
  <si>
    <t>Материалы по статье затрат "Содержание жилья"</t>
  </si>
  <si>
    <t>Анкер-болт</t>
  </si>
  <si>
    <t>Болт</t>
  </si>
  <si>
    <t>Вентиль</t>
  </si>
  <si>
    <t>Гайка</t>
  </si>
  <si>
    <t>Грунтовка</t>
  </si>
  <si>
    <t>Дюбель-гвоздь</t>
  </si>
  <si>
    <t>Заглушка</t>
  </si>
  <si>
    <t>Кисть</t>
  </si>
  <si>
    <t>Контргайка</t>
  </si>
  <si>
    <t>Кран шаровый</t>
  </si>
  <si>
    <t>Краска для стен и потолков</t>
  </si>
  <si>
    <t>Крепеж</t>
  </si>
  <si>
    <t>Лен сантехнический</t>
  </si>
  <si>
    <t>Манжет</t>
  </si>
  <si>
    <t>Манометр</t>
  </si>
  <si>
    <t>Мастика битумно-резиновая</t>
  </si>
  <si>
    <t>Муфта</t>
  </si>
  <si>
    <t>Насадка магнитная для кровельных саморезов</t>
  </si>
  <si>
    <t>Прокладка паронитовая</t>
  </si>
  <si>
    <t>Прокладка сантехническая</t>
  </si>
  <si>
    <t>Растворитель</t>
  </si>
  <si>
    <t>Резьба</t>
  </si>
  <si>
    <t>Саморезы</t>
  </si>
  <si>
    <t xml:space="preserve">Сверло </t>
  </si>
  <si>
    <t>Сгон</t>
  </si>
  <si>
    <t>Сетка абразиваня</t>
  </si>
  <si>
    <t>Уайт-спирт</t>
  </si>
  <si>
    <t>Шпатель</t>
  </si>
  <si>
    <t>Штуцер</t>
  </si>
  <si>
    <t>Эмаль</t>
  </si>
  <si>
    <t>Материалы по статье затрат "Текущий ремонт"</t>
  </si>
  <si>
    <t xml:space="preserve"> Изготовление ключей</t>
  </si>
  <si>
    <t xml:space="preserve"> Материалы для текущей деятельности</t>
  </si>
  <si>
    <t>Замена электроламп в подъездах на экономичные</t>
  </si>
  <si>
    <t>Ремонт 3-го подъезда</t>
  </si>
  <si>
    <t xml:space="preserve"> В эксплуатации (инвентарь)</t>
  </si>
  <si>
    <t xml:space="preserve"> Налог УСН</t>
  </si>
  <si>
    <t>Доходы  2012г.</t>
  </si>
  <si>
    <t>Расходы  2012г.</t>
  </si>
  <si>
    <t>Статьи доходов / расходов</t>
  </si>
  <si>
    <t>Доходы от предпринимательской деятельности</t>
  </si>
  <si>
    <t>За счет предпринимательской деятельности</t>
  </si>
  <si>
    <t>Остаток неиспользованных средств от ПД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</si>
</sst>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\ #,##0.00&quot;    &quot;;\-#,##0.00&quot;    &quot;;&quot; -&quot;#&quot;    &quot;;@\ "/>
    <numFmt numFmtId="166" formatCode="#,##0.00;[Red]\-#,##0.00"/>
    <numFmt numFmtId="167" formatCode="#,##0.0"/>
    <numFmt numFmtId="168" formatCode="00"/>
    <numFmt numFmtId="169" formatCode="#,##0.00\ ;\-#,##0.00\ "/>
    <numFmt numFmtId="170" formatCode="00.00"/>
    <numFmt numFmtId="171" formatCode="0.0%"/>
    <numFmt numFmtId="172" formatCode="#,##0.00_ ;\-#,##0.00\ "/>
    <numFmt numFmtId="173" formatCode="#,##0.00_р_."/>
    <numFmt numFmtId="174" formatCode="#,##0.00_ ;[Red]\-#,##0.00\ "/>
    <numFmt numFmtId="175" formatCode="0.000"/>
    <numFmt numFmtId="176" formatCode="#,##0.00&quot;р.&quot;"/>
  </numFmts>
  <fonts count="55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sz val="8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b/>
      <sz val="10"/>
      <color indexed="2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5" fillId="0" borderId="0">
      <alignment/>
      <protection/>
    </xf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" fontId="7" fillId="0" borderId="0" xfId="33" applyNumberFormat="1" applyFont="1" applyAlignment="1" applyProtection="1">
      <alignment wrapText="1"/>
      <protection/>
    </xf>
    <xf numFmtId="0" fontId="7" fillId="0" borderId="0" xfId="33" applyFont="1" applyProtection="1">
      <alignment/>
      <protection/>
    </xf>
    <xf numFmtId="4" fontId="7" fillId="0" borderId="0" xfId="33" applyNumberFormat="1" applyFont="1" applyAlignment="1" applyProtection="1">
      <alignment horizontal="left"/>
      <protection/>
    </xf>
    <xf numFmtId="0" fontId="7" fillId="0" borderId="0" xfId="33" applyFont="1">
      <alignment/>
      <protection/>
    </xf>
    <xf numFmtId="4" fontId="7" fillId="0" borderId="10" xfId="33" applyNumberFormat="1" applyFont="1" applyBorder="1" applyAlignment="1" applyProtection="1">
      <alignment horizontal="left" wrapText="1" indent="1"/>
      <protection/>
    </xf>
    <xf numFmtId="4" fontId="7" fillId="0" borderId="0" xfId="59" applyNumberFormat="1" applyFont="1" applyFill="1" applyBorder="1" applyAlignment="1" applyProtection="1">
      <alignment horizontal="right"/>
      <protection/>
    </xf>
    <xf numFmtId="0" fontId="8" fillId="0" borderId="0" xfId="33" applyFont="1" applyProtection="1">
      <alignment/>
      <protection/>
    </xf>
    <xf numFmtId="0" fontId="7" fillId="0" borderId="0" xfId="33" applyFont="1" applyAlignment="1" applyProtection="1">
      <alignment horizontal="left" indent="1"/>
      <protection/>
    </xf>
    <xf numFmtId="4" fontId="7" fillId="0" borderId="0" xfId="33" applyNumberFormat="1" applyFont="1" applyProtection="1">
      <alignment/>
      <protection/>
    </xf>
    <xf numFmtId="0" fontId="7" fillId="0" borderId="0" xfId="33" applyFont="1" applyAlignment="1" applyProtection="1">
      <alignment wrapText="1"/>
      <protection/>
    </xf>
    <xf numFmtId="174" fontId="7" fillId="0" borderId="0" xfId="33" applyNumberFormat="1" applyFont="1" applyAlignment="1" applyProtection="1">
      <alignment horizontal="left" indent="1"/>
      <protection/>
    </xf>
    <xf numFmtId="0" fontId="15" fillId="0" borderId="11" xfId="60" applyNumberFormat="1" applyFont="1" applyBorder="1" applyAlignment="1">
      <alignment horizontal="left" vertical="top"/>
      <protection/>
    </xf>
    <xf numFmtId="2" fontId="15" fillId="0" borderId="11" xfId="60" applyNumberFormat="1" applyFont="1" applyBorder="1" applyAlignment="1">
      <alignment horizontal="right" vertical="top" wrapText="1"/>
      <protection/>
    </xf>
    <xf numFmtId="175" fontId="15" fillId="0" borderId="11" xfId="60" applyNumberFormat="1" applyFont="1" applyBorder="1" applyAlignment="1">
      <alignment horizontal="right" vertical="top" wrapText="1"/>
      <protection/>
    </xf>
    <xf numFmtId="4" fontId="15" fillId="0" borderId="11" xfId="60" applyNumberFormat="1" applyFont="1" applyBorder="1" applyAlignment="1">
      <alignment horizontal="right" vertical="top" wrapText="1"/>
      <protection/>
    </xf>
    <xf numFmtId="0" fontId="14" fillId="33" borderId="11" xfId="60" applyNumberFormat="1" applyFont="1" applyFill="1" applyBorder="1" applyAlignment="1">
      <alignment horizontal="left" vertical="top"/>
      <protection/>
    </xf>
    <xf numFmtId="4" fontId="14" fillId="33" borderId="11" xfId="60" applyNumberFormat="1" applyFont="1" applyFill="1" applyBorder="1" applyAlignment="1">
      <alignment horizontal="right" vertical="top" wrapText="1"/>
      <protection/>
    </xf>
    <xf numFmtId="175" fontId="14" fillId="33" borderId="11" xfId="60" applyNumberFormat="1" applyFont="1" applyFill="1" applyBorder="1" applyAlignment="1">
      <alignment horizontal="right" vertical="top" wrapText="1"/>
      <protection/>
    </xf>
    <xf numFmtId="0" fontId="16" fillId="33" borderId="12" xfId="60" applyNumberFormat="1" applyFont="1" applyFill="1" applyBorder="1" applyAlignment="1">
      <alignment horizontal="left" vertical="top"/>
      <protection/>
    </xf>
    <xf numFmtId="4" fontId="16" fillId="33" borderId="12" xfId="60" applyNumberFormat="1" applyFont="1" applyFill="1" applyBorder="1" applyAlignment="1">
      <alignment horizontal="right" vertical="top" wrapText="1"/>
      <protection/>
    </xf>
    <xf numFmtId="175" fontId="16" fillId="33" borderId="12" xfId="60" applyNumberFormat="1" applyFont="1" applyFill="1" applyBorder="1" applyAlignment="1">
      <alignment horizontal="right" vertical="top" wrapText="1"/>
      <protection/>
    </xf>
    <xf numFmtId="4" fontId="15" fillId="0" borderId="11" xfId="61" applyNumberFormat="1" applyFont="1" applyBorder="1" applyAlignment="1">
      <alignment horizontal="right" vertical="top" wrapText="1"/>
      <protection/>
    </xf>
    <xf numFmtId="0" fontId="15" fillId="0" borderId="11" xfId="61" applyNumberFormat="1" applyFont="1" applyBorder="1" applyAlignment="1">
      <alignment horizontal="left" vertical="top" wrapText="1" indent="3"/>
      <protection/>
    </xf>
    <xf numFmtId="2" fontId="15" fillId="0" borderId="11" xfId="61" applyNumberFormat="1" applyFont="1" applyBorder="1" applyAlignment="1">
      <alignment horizontal="right" vertical="top" wrapText="1"/>
      <protection/>
    </xf>
    <xf numFmtId="0" fontId="15" fillId="33" borderId="11" xfId="61" applyNumberFormat="1" applyFont="1" applyFill="1" applyBorder="1" applyAlignment="1">
      <alignment horizontal="left" vertical="top" wrapText="1" indent="2"/>
      <protection/>
    </xf>
    <xf numFmtId="4" fontId="15" fillId="33" borderId="11" xfId="61" applyNumberFormat="1" applyFont="1" applyFill="1" applyBorder="1" applyAlignment="1">
      <alignment horizontal="right" vertical="top" wrapText="1"/>
      <protection/>
    </xf>
    <xf numFmtId="0" fontId="15" fillId="33" borderId="11" xfId="61" applyNumberFormat="1" applyFont="1" applyFill="1" applyBorder="1" applyAlignment="1">
      <alignment horizontal="left" vertical="top" wrapText="1" indent="3"/>
      <protection/>
    </xf>
    <xf numFmtId="173" fontId="15" fillId="33" borderId="11" xfId="61" applyNumberFormat="1" applyFont="1" applyFill="1" applyBorder="1" applyAlignment="1">
      <alignment horizontal="right" vertical="top" wrapText="1"/>
      <protection/>
    </xf>
    <xf numFmtId="0" fontId="15" fillId="33" borderId="13" xfId="61" applyNumberFormat="1" applyFont="1" applyFill="1" applyBorder="1" applyAlignment="1">
      <alignment horizontal="left" vertical="top" wrapText="1" indent="3"/>
      <protection/>
    </xf>
    <xf numFmtId="4" fontId="0" fillId="33" borderId="0" xfId="0" applyNumberFormat="1" applyFill="1" applyAlignment="1">
      <alignment/>
    </xf>
    <xf numFmtId="0" fontId="15" fillId="0" borderId="11" xfId="62" applyNumberFormat="1" applyFont="1" applyBorder="1" applyAlignment="1">
      <alignment horizontal="left" vertical="top" wrapText="1" indent="3"/>
      <protection/>
    </xf>
    <xf numFmtId="2" fontId="15" fillId="0" borderId="11" xfId="62" applyNumberFormat="1" applyFont="1" applyBorder="1" applyAlignment="1">
      <alignment horizontal="right" vertical="top" wrapText="1"/>
      <protection/>
    </xf>
    <xf numFmtId="0" fontId="15" fillId="33" borderId="11" xfId="62" applyNumberFormat="1" applyFont="1" applyFill="1" applyBorder="1" applyAlignment="1">
      <alignment horizontal="left" vertical="top" wrapText="1" indent="2"/>
      <protection/>
    </xf>
    <xf numFmtId="4" fontId="15" fillId="33" borderId="11" xfId="62" applyNumberFormat="1" applyFont="1" applyFill="1" applyBorder="1" applyAlignment="1">
      <alignment horizontal="right" vertical="top" wrapText="1"/>
      <protection/>
    </xf>
    <xf numFmtId="0" fontId="15" fillId="34" borderId="11" xfId="61" applyNumberFormat="1" applyFont="1" applyFill="1" applyBorder="1" applyAlignment="1">
      <alignment horizontal="left" vertical="top" wrapText="1" indent="3"/>
      <protection/>
    </xf>
    <xf numFmtId="4" fontId="15" fillId="34" borderId="11" xfId="61" applyNumberFormat="1" applyFont="1" applyFill="1" applyBorder="1" applyAlignment="1">
      <alignment horizontal="right" vertical="top" wrapText="1"/>
      <protection/>
    </xf>
    <xf numFmtId="2" fontId="15" fillId="34" borderId="11" xfId="62" applyNumberFormat="1" applyFont="1" applyFill="1" applyBorder="1" applyAlignment="1">
      <alignment horizontal="right" vertical="top" wrapText="1"/>
      <protection/>
    </xf>
    <xf numFmtId="2" fontId="0" fillId="0" borderId="0" xfId="0" applyNumberFormat="1" applyAlignment="1">
      <alignment/>
    </xf>
    <xf numFmtId="0" fontId="15" fillId="34" borderId="11" xfId="62" applyNumberFormat="1" applyFont="1" applyFill="1" applyBorder="1" applyAlignment="1">
      <alignment horizontal="left" vertical="top" wrapText="1" indent="3"/>
      <protection/>
    </xf>
    <xf numFmtId="0" fontId="15" fillId="34" borderId="13" xfId="62" applyNumberFormat="1" applyFont="1" applyFill="1" applyBorder="1" applyAlignment="1">
      <alignment horizontal="left" vertical="top" wrapText="1" indent="3"/>
      <protection/>
    </xf>
    <xf numFmtId="2" fontId="15" fillId="34" borderId="13" xfId="62" applyNumberFormat="1" applyFont="1" applyFill="1" applyBorder="1" applyAlignment="1">
      <alignment horizontal="right" vertical="top" wrapText="1"/>
      <protection/>
    </xf>
    <xf numFmtId="0" fontId="0" fillId="34" borderId="0" xfId="0" applyFill="1" applyAlignment="1">
      <alignment/>
    </xf>
    <xf numFmtId="0" fontId="15" fillId="35" borderId="11" xfId="62" applyNumberFormat="1" applyFont="1" applyFill="1" applyBorder="1" applyAlignment="1">
      <alignment horizontal="left" vertical="top" wrapText="1" indent="3"/>
      <protection/>
    </xf>
    <xf numFmtId="2" fontId="15" fillId="35" borderId="11" xfId="62" applyNumberFormat="1" applyFont="1" applyFill="1" applyBorder="1" applyAlignment="1">
      <alignment horizontal="right" vertical="top" wrapText="1"/>
      <protection/>
    </xf>
    <xf numFmtId="2" fontId="0" fillId="35" borderId="0" xfId="0" applyNumberFormat="1" applyFill="1" applyAlignment="1">
      <alignment/>
    </xf>
    <xf numFmtId="0" fontId="15" fillId="35" borderId="13" xfId="62" applyNumberFormat="1" applyFont="1" applyFill="1" applyBorder="1" applyAlignment="1">
      <alignment horizontal="left" vertical="top" wrapText="1" indent="3"/>
      <protection/>
    </xf>
    <xf numFmtId="4" fontId="15" fillId="34" borderId="11" xfId="62" applyNumberFormat="1" applyFont="1" applyFill="1" applyBorder="1" applyAlignment="1">
      <alignment horizontal="right" vertical="top" wrapText="1"/>
      <protection/>
    </xf>
    <xf numFmtId="4" fontId="7" fillId="0" borderId="0" xfId="33" applyNumberFormat="1" applyFont="1" applyBorder="1" applyAlignment="1" applyProtection="1">
      <alignment horizontal="left" wrapText="1" indent="1"/>
      <protection/>
    </xf>
    <xf numFmtId="4" fontId="9" fillId="33" borderId="14" xfId="33" applyNumberFormat="1" applyFont="1" applyFill="1" applyBorder="1" applyAlignment="1" applyProtection="1">
      <alignment horizontal="center" vertical="center" wrapText="1"/>
      <protection/>
    </xf>
    <xf numFmtId="4" fontId="9" fillId="36" borderId="15" xfId="59" applyNumberFormat="1" applyFont="1" applyFill="1" applyBorder="1" applyAlignment="1" applyProtection="1">
      <alignment horizontal="center" vertical="center" wrapText="1"/>
      <protection/>
    </xf>
    <xf numFmtId="4" fontId="9" fillId="36" borderId="16" xfId="59" applyNumberFormat="1" applyFont="1" applyFill="1" applyBorder="1" applyAlignment="1" applyProtection="1">
      <alignment horizontal="center" vertical="center" wrapText="1"/>
      <protection/>
    </xf>
    <xf numFmtId="0" fontId="9" fillId="33" borderId="14" xfId="33" applyFont="1" applyFill="1" applyBorder="1" applyAlignment="1" applyProtection="1">
      <alignment horizontal="center" vertical="center" wrapText="1"/>
      <protection/>
    </xf>
    <xf numFmtId="4" fontId="9" fillId="0" borderId="14" xfId="33" applyNumberFormat="1" applyFont="1" applyBorder="1" applyAlignment="1" applyProtection="1">
      <alignment wrapText="1"/>
      <protection/>
    </xf>
    <xf numFmtId="173" fontId="9" fillId="0" borderId="14" xfId="33" applyNumberFormat="1" applyFont="1" applyBorder="1" applyAlignment="1" applyProtection="1">
      <alignment horizontal="right"/>
      <protection/>
    </xf>
    <xf numFmtId="173" fontId="53" fillId="0" borderId="14" xfId="33" applyNumberFormat="1" applyFont="1" applyBorder="1" applyAlignment="1" applyProtection="1">
      <alignment horizontal="right"/>
      <protection/>
    </xf>
    <xf numFmtId="173" fontId="17" fillId="8" borderId="14" xfId="33" applyNumberFormat="1" applyFont="1" applyFill="1" applyBorder="1" applyProtection="1">
      <alignment/>
      <protection/>
    </xf>
    <xf numFmtId="4" fontId="9" fillId="37" borderId="16" xfId="33" applyNumberFormat="1" applyFont="1" applyFill="1" applyBorder="1" applyAlignment="1" applyProtection="1">
      <alignment wrapText="1"/>
      <protection/>
    </xf>
    <xf numFmtId="166" fontId="9" fillId="37" borderId="16" xfId="59" applyNumberFormat="1" applyFont="1" applyFill="1" applyBorder="1" applyAlignment="1" applyProtection="1">
      <alignment horizontal="right"/>
      <protection/>
    </xf>
    <xf numFmtId="166" fontId="17" fillId="38" borderId="16" xfId="59" applyNumberFormat="1" applyFont="1" applyFill="1" applyBorder="1" applyAlignment="1" applyProtection="1">
      <alignment horizontal="right"/>
      <protection/>
    </xf>
    <xf numFmtId="4" fontId="17" fillId="39" borderId="16" xfId="33" applyNumberFormat="1" applyFont="1" applyFill="1" applyBorder="1" applyAlignment="1" applyProtection="1">
      <alignment wrapText="1"/>
      <protection/>
    </xf>
    <xf numFmtId="166" fontId="17" fillId="40" borderId="16" xfId="59" applyNumberFormat="1" applyFont="1" applyFill="1" applyBorder="1" applyAlignment="1" applyProtection="1">
      <alignment horizontal="right"/>
      <protection/>
    </xf>
    <xf numFmtId="4" fontId="17" fillId="0" borderId="16" xfId="33" applyNumberFormat="1" applyFont="1" applyBorder="1" applyAlignment="1" applyProtection="1">
      <alignment horizontal="left" wrapText="1" indent="1"/>
      <protection/>
    </xf>
    <xf numFmtId="4" fontId="9" fillId="37" borderId="16" xfId="33" applyNumberFormat="1" applyFont="1" applyFill="1" applyBorder="1" applyAlignment="1" applyProtection="1">
      <alignment horizontal="left" wrapText="1"/>
      <protection/>
    </xf>
    <xf numFmtId="173" fontId="17" fillId="2" borderId="14" xfId="33" applyNumberFormat="1" applyFont="1" applyFill="1" applyBorder="1" applyAlignment="1" applyProtection="1">
      <alignment horizontal="right"/>
      <protection/>
    </xf>
    <xf numFmtId="4" fontId="17" fillId="34" borderId="17" xfId="33" applyNumberFormat="1" applyFont="1" applyFill="1" applyBorder="1" applyAlignment="1" applyProtection="1">
      <alignment horizontal="left" wrapText="1" indent="1"/>
      <protection/>
    </xf>
    <xf numFmtId="173" fontId="17" fillId="34" borderId="14" xfId="33" applyNumberFormat="1" applyFont="1" applyFill="1" applyBorder="1" applyAlignment="1" applyProtection="1">
      <alignment horizontal="right" wrapText="1" indent="1"/>
      <protection/>
    </xf>
    <xf numFmtId="4" fontId="9" fillId="36" borderId="17" xfId="59" applyNumberFormat="1" applyFont="1" applyFill="1" applyBorder="1" applyAlignment="1" applyProtection="1">
      <alignment horizontal="center" vertical="center" wrapText="1"/>
      <protection/>
    </xf>
    <xf numFmtId="173" fontId="17" fillId="41" borderId="16" xfId="59" applyNumberFormat="1" applyFont="1" applyFill="1" applyBorder="1" applyAlignment="1" applyProtection="1">
      <alignment horizontal="right" vertical="center"/>
      <protection locked="0"/>
    </xf>
    <xf numFmtId="4" fontId="17" fillId="34" borderId="16" xfId="33" applyNumberFormat="1" applyFont="1" applyFill="1" applyBorder="1" applyAlignment="1" applyProtection="1">
      <alignment horizontal="left" wrapText="1" indent="1"/>
      <protection/>
    </xf>
    <xf numFmtId="4" fontId="9" fillId="33" borderId="18" xfId="33" applyNumberFormat="1" applyFont="1" applyFill="1" applyBorder="1" applyAlignment="1" applyProtection="1">
      <alignment horizontal="left" vertical="center" wrapText="1" indent="1"/>
      <protection/>
    </xf>
    <xf numFmtId="173" fontId="9" fillId="42" borderId="16" xfId="33" applyNumberFormat="1" applyFont="1" applyFill="1" applyBorder="1" applyAlignment="1" applyProtection="1">
      <alignment horizontal="right"/>
      <protection/>
    </xf>
    <xf numFmtId="4" fontId="17" fillId="34" borderId="14" xfId="33" applyNumberFormat="1" applyFont="1" applyFill="1" applyBorder="1" applyAlignment="1" applyProtection="1">
      <alignment horizontal="left" vertical="center" wrapText="1" indent="1"/>
      <protection/>
    </xf>
    <xf numFmtId="173" fontId="17" fillId="41" borderId="19" xfId="59" applyNumberFormat="1" applyFont="1" applyFill="1" applyBorder="1" applyAlignment="1" applyProtection="1">
      <alignment horizontal="right" vertical="center"/>
      <protection locked="0"/>
    </xf>
    <xf numFmtId="173" fontId="17" fillId="43" borderId="19" xfId="59" applyNumberFormat="1" applyFont="1" applyFill="1" applyBorder="1" applyAlignment="1" applyProtection="1">
      <alignment horizontal="right" vertical="center"/>
      <protection locked="0"/>
    </xf>
    <xf numFmtId="0" fontId="18" fillId="34" borderId="14" xfId="0" applyFont="1" applyFill="1" applyBorder="1" applyAlignment="1">
      <alignment/>
    </xf>
    <xf numFmtId="0" fontId="18" fillId="34" borderId="14" xfId="0" applyFont="1" applyFill="1" applyBorder="1" applyAlignment="1">
      <alignment horizontal="left"/>
    </xf>
    <xf numFmtId="173" fontId="17" fillId="41" borderId="19" xfId="59" applyNumberFormat="1" applyFont="1" applyFill="1" applyBorder="1" applyAlignment="1" applyProtection="1">
      <alignment horizontal="right" vertical="center"/>
      <protection/>
    </xf>
    <xf numFmtId="173" fontId="17" fillId="43" borderId="19" xfId="59" applyNumberFormat="1" applyFont="1" applyFill="1" applyBorder="1" applyAlignment="1" applyProtection="1">
      <alignment horizontal="right" vertical="center"/>
      <protection/>
    </xf>
    <xf numFmtId="4" fontId="9" fillId="37" borderId="16" xfId="33" applyNumberFormat="1" applyFont="1" applyFill="1" applyBorder="1" applyAlignment="1" applyProtection="1">
      <alignment horizontal="right" wrapText="1"/>
      <protection/>
    </xf>
    <xf numFmtId="173" fontId="9" fillId="44" borderId="16" xfId="59" applyNumberFormat="1" applyFont="1" applyFill="1" applyBorder="1" applyAlignment="1" applyProtection="1">
      <alignment horizontal="right" vertical="center"/>
      <protection locked="0"/>
    </xf>
    <xf numFmtId="4" fontId="9" fillId="45" borderId="0" xfId="59" applyNumberFormat="1" applyFont="1" applyFill="1" applyBorder="1" applyAlignment="1" applyProtection="1">
      <alignment horizontal="center" vertical="center" wrapText="1"/>
      <protection/>
    </xf>
    <xf numFmtId="166" fontId="9" fillId="39" borderId="0" xfId="59" applyNumberFormat="1" applyFont="1" applyFill="1" applyBorder="1" applyAlignment="1" applyProtection="1">
      <alignment horizontal="right"/>
      <protection/>
    </xf>
    <xf numFmtId="166" fontId="17" fillId="39" borderId="0" xfId="59" applyNumberFormat="1" applyFont="1" applyFill="1" applyBorder="1" applyAlignment="1" applyProtection="1">
      <alignment horizontal="right"/>
      <protection/>
    </xf>
    <xf numFmtId="166" fontId="17" fillId="41" borderId="0" xfId="59" applyNumberFormat="1" applyFont="1" applyFill="1" applyBorder="1" applyAlignment="1" applyProtection="1">
      <alignment horizontal="right"/>
      <protection/>
    </xf>
    <xf numFmtId="173" fontId="9" fillId="46" borderId="0" xfId="33" applyNumberFormat="1" applyFont="1" applyFill="1" applyBorder="1" applyAlignment="1" applyProtection="1">
      <alignment horizontal="right"/>
      <protection/>
    </xf>
    <xf numFmtId="173" fontId="17" fillId="41" borderId="0" xfId="59" applyNumberFormat="1" applyFont="1" applyFill="1" applyBorder="1" applyAlignment="1" applyProtection="1">
      <alignment horizontal="right" vertical="center"/>
      <protection locked="0"/>
    </xf>
    <xf numFmtId="173" fontId="17" fillId="41" borderId="0" xfId="59" applyNumberFormat="1" applyFont="1" applyFill="1" applyBorder="1" applyAlignment="1" applyProtection="1">
      <alignment horizontal="right" vertical="center"/>
      <protection/>
    </xf>
    <xf numFmtId="4" fontId="9" fillId="39" borderId="0" xfId="33" applyNumberFormat="1" applyFont="1" applyFill="1" applyBorder="1" applyAlignment="1" applyProtection="1">
      <alignment horizontal="right" wrapText="1"/>
      <protection/>
    </xf>
    <xf numFmtId="176" fontId="7" fillId="0" borderId="0" xfId="33" applyNumberFormat="1" applyFont="1" applyAlignment="1" applyProtection="1">
      <alignment horizontal="left" wrapText="1"/>
      <protection/>
    </xf>
    <xf numFmtId="4" fontId="9" fillId="0" borderId="0" xfId="33" applyNumberFormat="1" applyFont="1" applyAlignment="1" applyProtection="1">
      <alignment horizontal="center" wrapText="1"/>
      <protection/>
    </xf>
    <xf numFmtId="0" fontId="15" fillId="0" borderId="11" xfId="60" applyNumberFormat="1" applyFont="1" applyBorder="1" applyAlignment="1">
      <alignment horizontal="left" vertical="top" wrapText="1" indent="2"/>
      <protection/>
    </xf>
    <xf numFmtId="0" fontId="16" fillId="33" borderId="12" xfId="60" applyNumberFormat="1" applyFont="1" applyFill="1" applyBorder="1" applyAlignment="1">
      <alignment horizontal="left" vertical="top"/>
      <protection/>
    </xf>
    <xf numFmtId="0" fontId="14" fillId="33" borderId="11" xfId="60" applyNumberFormat="1" applyFont="1" applyFill="1" applyBorder="1" applyAlignment="1">
      <alignment horizontal="left" vertical="top" wrapText="1" indent="1"/>
      <protection/>
    </xf>
    <xf numFmtId="0" fontId="12" fillId="0" borderId="20" xfId="0" applyFont="1" applyBorder="1" applyAlignment="1">
      <alignment horizontal="center" vertical="center"/>
    </xf>
    <xf numFmtId="0" fontId="15" fillId="35" borderId="21" xfId="62" applyNumberFormat="1" applyFont="1" applyFill="1" applyBorder="1" applyAlignment="1">
      <alignment horizontal="center" vertical="top" wrapText="1"/>
      <protection/>
    </xf>
    <xf numFmtId="0" fontId="15" fillId="35" borderId="22" xfId="62" applyNumberFormat="1" applyFont="1" applyFill="1" applyBorder="1" applyAlignment="1">
      <alignment horizontal="center" vertical="top" wrapText="1"/>
      <protection/>
    </xf>
    <xf numFmtId="0" fontId="0" fillId="35" borderId="23" xfId="0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Heading 1" xfId="35"/>
    <cellStyle name="Heading1 1" xfId="36"/>
    <cellStyle name="Result 1" xfId="37"/>
    <cellStyle name="Result2 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Лист для регионов" xfId="59"/>
    <cellStyle name="Обычный_Материалы в эксплуатации" xfId="60"/>
    <cellStyle name="Обычный_Содержание жилья материалы" xfId="61"/>
    <cellStyle name="Обычный_Текущий ремонт материалы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993366"/>
      <rgbColor rgb="00FFFFCC"/>
      <rgbColor rgb="00B7DEE8"/>
      <rgbColor rgb="00660066"/>
      <rgbColor rgb="00DA9694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2CDDC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="85" zoomScaleNormal="85" zoomScalePageLayoutView="0" workbookViewId="0" topLeftCell="A1">
      <selection activeCell="A1" sqref="A1"/>
    </sheetView>
  </sheetViews>
  <sheetFormatPr defaultColWidth="9.421875" defaultRowHeight="12.75"/>
  <cols>
    <col min="1" max="1" width="65.421875" style="1" customWidth="1"/>
    <col min="2" max="2" width="21.7109375" style="1" customWidth="1"/>
    <col min="3" max="3" width="22.00390625" style="3" customWidth="1"/>
    <col min="4" max="4" width="25.00390625" style="3" customWidth="1"/>
    <col min="5" max="5" width="17.57421875" style="2" customWidth="1"/>
    <col min="6" max="6" width="15.8515625" style="2" customWidth="1"/>
    <col min="7" max="208" width="9.421875" style="2" customWidth="1"/>
    <col min="209" max="16384" width="9.421875" style="4" customWidth="1"/>
  </cols>
  <sheetData>
    <row r="1" spans="1:4" s="2" customFormat="1" ht="7.5" customHeight="1">
      <c r="A1" s="5"/>
      <c r="B1" s="48"/>
      <c r="C1" s="6"/>
      <c r="D1" s="6"/>
    </row>
    <row r="2" spans="1:4" s="2" customFormat="1" ht="30.75" customHeight="1">
      <c r="A2" s="67" t="s">
        <v>167</v>
      </c>
      <c r="B2" s="51" t="s">
        <v>165</v>
      </c>
      <c r="C2" s="51" t="s">
        <v>166</v>
      </c>
      <c r="D2" s="81"/>
    </row>
    <row r="3" spans="1:4" s="7" customFormat="1" ht="18" customHeight="1">
      <c r="A3" s="57" t="s">
        <v>1</v>
      </c>
      <c r="B3" s="80">
        <f>12317.43+135324.58</f>
        <v>147642.00999999998</v>
      </c>
      <c r="C3" s="58">
        <f>SUM(C4:C5)</f>
        <v>134762.75</v>
      </c>
      <c r="D3" s="82"/>
    </row>
    <row r="4" spans="1:4" s="7" customFormat="1" ht="18" customHeight="1">
      <c r="A4" s="60" t="s">
        <v>26</v>
      </c>
      <c r="B4" s="68"/>
      <c r="C4" s="61">
        <v>121962.81</v>
      </c>
      <c r="D4" s="83"/>
    </row>
    <row r="5" spans="1:4" s="8" customFormat="1" ht="18" customHeight="1">
      <c r="A5" s="62" t="s">
        <v>62</v>
      </c>
      <c r="B5" s="62"/>
      <c r="C5" s="59">
        <v>12799.94</v>
      </c>
      <c r="D5" s="84"/>
    </row>
    <row r="6" spans="1:4" s="7" customFormat="1" ht="18" customHeight="1">
      <c r="A6" s="57" t="s">
        <v>2</v>
      </c>
      <c r="B6" s="80">
        <f>346337.34+31286.43</f>
        <v>377623.77</v>
      </c>
      <c r="C6" s="58">
        <f>SUM(C7:C7)</f>
        <v>137000</v>
      </c>
      <c r="D6" s="82"/>
    </row>
    <row r="7" spans="1:4" s="8" customFormat="1" ht="18" customHeight="1">
      <c r="A7" s="62" t="s">
        <v>57</v>
      </c>
      <c r="B7" s="62"/>
      <c r="C7" s="59">
        <f>116712.73+20287.27</f>
        <v>137000</v>
      </c>
      <c r="D7" s="84"/>
    </row>
    <row r="8" spans="1:4" s="7" customFormat="1" ht="18" customHeight="1">
      <c r="A8" s="57" t="s">
        <v>20</v>
      </c>
      <c r="B8" s="80">
        <f>180432.71+16423.24</f>
        <v>196855.94999999998</v>
      </c>
      <c r="C8" s="58">
        <f>SUM(C9:C14)</f>
        <v>319712.29</v>
      </c>
      <c r="D8" s="82"/>
    </row>
    <row r="9" spans="1:4" s="7" customFormat="1" ht="18" customHeight="1">
      <c r="A9" s="69" t="s">
        <v>30</v>
      </c>
      <c r="B9" s="69"/>
      <c r="C9" s="59">
        <f>22989+1699.5</f>
        <v>24688.5</v>
      </c>
      <c r="D9" s="84"/>
    </row>
    <row r="10" spans="1:4" s="7" customFormat="1" ht="18" customHeight="1">
      <c r="A10" s="69" t="s">
        <v>31</v>
      </c>
      <c r="B10" s="69"/>
      <c r="C10" s="59">
        <f>11979.73+540+50+382.08</f>
        <v>12951.81</v>
      </c>
      <c r="D10" s="84"/>
    </row>
    <row r="11" spans="1:4" s="7" customFormat="1" ht="18" customHeight="1">
      <c r="A11" s="69" t="s">
        <v>32</v>
      </c>
      <c r="B11" s="69"/>
      <c r="C11" s="59">
        <v>54839.05</v>
      </c>
      <c r="D11" s="84"/>
    </row>
    <row r="12" spans="1:4" s="7" customFormat="1" ht="18" customHeight="1">
      <c r="A12" s="69" t="s">
        <v>24</v>
      </c>
      <c r="B12" s="69"/>
      <c r="C12" s="59">
        <v>92750.01</v>
      </c>
      <c r="D12" s="84"/>
    </row>
    <row r="13" spans="1:4" s="7" customFormat="1" ht="18" customHeight="1">
      <c r="A13" s="69" t="s">
        <v>25</v>
      </c>
      <c r="B13" s="69"/>
      <c r="C13" s="59">
        <v>83964.84</v>
      </c>
      <c r="D13" s="84"/>
    </row>
    <row r="14" spans="1:4" s="7" customFormat="1" ht="18" customHeight="1">
      <c r="A14" s="69" t="s">
        <v>45</v>
      </c>
      <c r="B14" s="69"/>
      <c r="C14" s="59">
        <f>65169.39-12951.81-1699.5</f>
        <v>50518.08</v>
      </c>
      <c r="D14" s="84"/>
    </row>
    <row r="15" spans="1:4" s="8" customFormat="1" ht="18" customHeight="1">
      <c r="A15" s="57" t="s">
        <v>21</v>
      </c>
      <c r="B15" s="80">
        <f>1327310.37+120813.63</f>
        <v>1448124</v>
      </c>
      <c r="C15" s="58">
        <f>SUM(C16:C41)</f>
        <v>1691460.0100000002</v>
      </c>
      <c r="D15" s="82"/>
    </row>
    <row r="16" spans="1:4" s="8" customFormat="1" ht="18" customHeight="1">
      <c r="A16" s="62" t="s">
        <v>34</v>
      </c>
      <c r="B16" s="62"/>
      <c r="C16" s="59">
        <f>1043124.66-3448-1724-3448-1724-22989-4598-4597-22989-5747.13</f>
        <v>971860.53</v>
      </c>
      <c r="D16" s="84"/>
    </row>
    <row r="17" spans="1:4" s="8" customFormat="1" ht="18" customHeight="1">
      <c r="A17" s="62" t="s">
        <v>33</v>
      </c>
      <c r="B17" s="62"/>
      <c r="C17" s="59">
        <v>209049.85</v>
      </c>
      <c r="D17" s="84"/>
    </row>
    <row r="18" spans="1:4" s="8" customFormat="1" ht="18" customHeight="1">
      <c r="A18" s="62" t="s">
        <v>35</v>
      </c>
      <c r="B18" s="62"/>
      <c r="C18" s="59">
        <f>3448+3448+1724+5747.13</f>
        <v>14367.130000000001</v>
      </c>
      <c r="D18" s="84"/>
    </row>
    <row r="19" spans="1:4" s="8" customFormat="1" ht="18" customHeight="1">
      <c r="A19" s="62" t="s">
        <v>164</v>
      </c>
      <c r="B19" s="62"/>
      <c r="C19" s="59">
        <v>56088</v>
      </c>
      <c r="D19" s="84"/>
    </row>
    <row r="20" spans="1:4" s="8" customFormat="1" ht="18" customHeight="1">
      <c r="A20" s="62" t="s">
        <v>40</v>
      </c>
      <c r="B20" s="62"/>
      <c r="C20" s="59">
        <v>10800</v>
      </c>
      <c r="D20" s="84"/>
    </row>
    <row r="21" spans="1:5" s="8" customFormat="1" ht="18" customHeight="1">
      <c r="A21" s="62" t="s">
        <v>41</v>
      </c>
      <c r="B21" s="62"/>
      <c r="C21" s="59">
        <f>3500+4200</f>
        <v>7700</v>
      </c>
      <c r="D21" s="84"/>
      <c r="E21" s="11"/>
    </row>
    <row r="22" spans="1:4" s="8" customFormat="1" ht="18" customHeight="1">
      <c r="A22" s="62" t="s">
        <v>36</v>
      </c>
      <c r="B22" s="62"/>
      <c r="C22" s="59">
        <f>24500+1800+1500+2250+250</f>
        <v>30300</v>
      </c>
      <c r="D22" s="84"/>
    </row>
    <row r="23" spans="1:4" s="8" customFormat="1" ht="18" customHeight="1">
      <c r="A23" s="62" t="s">
        <v>29</v>
      </c>
      <c r="B23" s="62"/>
      <c r="C23" s="59">
        <v>105697.93</v>
      </c>
      <c r="D23" s="84"/>
    </row>
    <row r="24" spans="1:4" s="8" customFormat="1" ht="18" customHeight="1">
      <c r="A24" s="62" t="s">
        <v>56</v>
      </c>
      <c r="B24" s="62"/>
      <c r="C24" s="59">
        <v>33481.11</v>
      </c>
      <c r="D24" s="84"/>
    </row>
    <row r="25" spans="1:4" s="8" customFormat="1" ht="18" customHeight="1">
      <c r="A25" s="62" t="s">
        <v>28</v>
      </c>
      <c r="B25" s="62"/>
      <c r="C25" s="59">
        <f>26500+1724</f>
        <v>28224</v>
      </c>
      <c r="D25" s="84"/>
    </row>
    <row r="26" spans="1:4" s="8" customFormat="1" ht="18" customHeight="1">
      <c r="A26" s="62" t="s">
        <v>44</v>
      </c>
      <c r="B26" s="62"/>
      <c r="C26" s="59">
        <v>10000</v>
      </c>
      <c r="D26" s="84"/>
    </row>
    <row r="27" spans="1:4" s="8" customFormat="1" ht="18" customHeight="1">
      <c r="A27" s="62" t="s">
        <v>63</v>
      </c>
      <c r="B27" s="62"/>
      <c r="C27" s="59">
        <f>8160.4+20249.9+21849.87</f>
        <v>50260.17</v>
      </c>
      <c r="D27" s="84"/>
    </row>
    <row r="28" spans="1:4" s="8" customFormat="1" ht="18" customHeight="1">
      <c r="A28" s="62" t="s">
        <v>43</v>
      </c>
      <c r="B28" s="62"/>
      <c r="C28" s="59">
        <v>31005.86</v>
      </c>
      <c r="D28" s="84"/>
    </row>
    <row r="29" spans="1:4" s="8" customFormat="1" ht="18" customHeight="1">
      <c r="A29" s="62" t="s">
        <v>37</v>
      </c>
      <c r="B29" s="62"/>
      <c r="C29" s="59">
        <f>731.37+300+14210+850+1600+1350</f>
        <v>19041.37</v>
      </c>
      <c r="D29" s="84"/>
    </row>
    <row r="30" spans="1:4" s="8" customFormat="1" ht="18" customHeight="1">
      <c r="A30" s="62" t="s">
        <v>38</v>
      </c>
      <c r="B30" s="62"/>
      <c r="C30" s="59">
        <f>2398.98+12866.46</f>
        <v>15265.439999999999</v>
      </c>
      <c r="D30" s="84"/>
    </row>
    <row r="31" spans="1:4" s="8" customFormat="1" ht="18" customHeight="1">
      <c r="A31" s="62" t="s">
        <v>39</v>
      </c>
      <c r="B31" s="62"/>
      <c r="C31" s="59">
        <v>18303.02</v>
      </c>
      <c r="D31" s="84"/>
    </row>
    <row r="32" spans="1:4" s="8" customFormat="1" ht="18" customHeight="1">
      <c r="A32" s="62" t="s">
        <v>42</v>
      </c>
      <c r="B32" s="62"/>
      <c r="C32" s="59">
        <v>3360</v>
      </c>
      <c r="D32" s="84"/>
    </row>
    <row r="33" spans="1:4" s="8" customFormat="1" ht="18" customHeight="1">
      <c r="A33" s="62" t="s">
        <v>9</v>
      </c>
      <c r="B33" s="62"/>
      <c r="C33" s="59">
        <f>300+23173.86</f>
        <v>23473.86</v>
      </c>
      <c r="D33" s="84"/>
    </row>
    <row r="34" spans="1:4" s="8" customFormat="1" ht="18" customHeight="1">
      <c r="A34" s="62" t="s">
        <v>46</v>
      </c>
      <c r="B34" s="62"/>
      <c r="C34" s="59">
        <f>950+4556.5+229</f>
        <v>5735.5</v>
      </c>
      <c r="D34" s="84"/>
    </row>
    <row r="35" spans="1:4" s="8" customFormat="1" ht="18" customHeight="1">
      <c r="A35" s="62" t="s">
        <v>47</v>
      </c>
      <c r="B35" s="62"/>
      <c r="C35" s="59">
        <v>21662.36</v>
      </c>
      <c r="D35" s="84"/>
    </row>
    <row r="36" spans="1:4" s="8" customFormat="1" ht="18" customHeight="1">
      <c r="A36" s="62" t="s">
        <v>160</v>
      </c>
      <c r="B36" s="62"/>
      <c r="C36" s="59">
        <v>19192.92</v>
      </c>
      <c r="D36" s="84"/>
    </row>
    <row r="37" spans="1:4" s="8" customFormat="1" ht="18" customHeight="1">
      <c r="A37" s="62" t="s">
        <v>48</v>
      </c>
      <c r="B37" s="62"/>
      <c r="C37" s="59">
        <v>1682.82</v>
      </c>
      <c r="D37" s="84"/>
    </row>
    <row r="38" spans="1:4" s="8" customFormat="1" ht="18" customHeight="1">
      <c r="A38" s="62" t="s">
        <v>49</v>
      </c>
      <c r="B38" s="62"/>
      <c r="C38" s="59">
        <v>2600</v>
      </c>
      <c r="D38" s="84"/>
    </row>
    <row r="39" spans="1:4" s="8" customFormat="1" ht="18" customHeight="1">
      <c r="A39" s="62" t="s">
        <v>50</v>
      </c>
      <c r="B39" s="62"/>
      <c r="C39" s="59">
        <v>1000</v>
      </c>
      <c r="D39" s="84"/>
    </row>
    <row r="40" spans="1:4" s="8" customFormat="1" ht="18" customHeight="1">
      <c r="A40" s="62" t="s">
        <v>51</v>
      </c>
      <c r="B40" s="62"/>
      <c r="C40" s="59">
        <v>788.14</v>
      </c>
      <c r="D40" s="84"/>
    </row>
    <row r="41" spans="1:4" s="8" customFormat="1" ht="18" customHeight="1">
      <c r="A41" s="62" t="s">
        <v>159</v>
      </c>
      <c r="B41" s="62"/>
      <c r="C41" s="59">
        <v>520</v>
      </c>
      <c r="D41" s="84"/>
    </row>
    <row r="42" spans="1:4" s="7" customFormat="1" ht="18" customHeight="1">
      <c r="A42" s="57" t="s">
        <v>22</v>
      </c>
      <c r="B42" s="80">
        <f>227529.94+22572.63</f>
        <v>250102.57</v>
      </c>
      <c r="C42" s="58">
        <f>SUM(C43:C45)</f>
        <v>183848.24</v>
      </c>
      <c r="D42" s="82"/>
    </row>
    <row r="43" spans="1:4" s="7" customFormat="1" ht="18" customHeight="1">
      <c r="A43" s="62" t="s">
        <v>27</v>
      </c>
      <c r="B43" s="62"/>
      <c r="C43" s="59">
        <v>174729.84</v>
      </c>
      <c r="D43" s="84"/>
    </row>
    <row r="44" spans="1:4" s="7" customFormat="1" ht="18" customHeight="1">
      <c r="A44" s="62" t="s">
        <v>60</v>
      </c>
      <c r="B44" s="62"/>
      <c r="C44" s="59">
        <v>8118.4</v>
      </c>
      <c r="D44" s="84"/>
    </row>
    <row r="45" spans="1:4" s="7" customFormat="1" ht="18" customHeight="1">
      <c r="A45" s="62" t="s">
        <v>52</v>
      </c>
      <c r="B45" s="62"/>
      <c r="C45" s="59">
        <v>1000</v>
      </c>
      <c r="D45" s="84"/>
    </row>
    <row r="46" spans="1:4" s="7" customFormat="1" ht="18" customHeight="1">
      <c r="A46" s="57" t="s">
        <v>23</v>
      </c>
      <c r="B46" s="80">
        <f>48315.4+4491.8</f>
        <v>52807.200000000004</v>
      </c>
      <c r="C46" s="58">
        <f>SUM(C47:C48)</f>
        <v>47700</v>
      </c>
      <c r="D46" s="82"/>
    </row>
    <row r="47" spans="1:4" s="7" customFormat="1" ht="18" customHeight="1">
      <c r="A47" s="62" t="s">
        <v>8</v>
      </c>
      <c r="B47" s="62"/>
      <c r="C47" s="59">
        <v>47700</v>
      </c>
      <c r="D47" s="84"/>
    </row>
    <row r="48" spans="1:4" s="7" customFormat="1" ht="18" customHeight="1">
      <c r="A48" s="62"/>
      <c r="B48" s="62"/>
      <c r="C48" s="59"/>
      <c r="D48" s="84"/>
    </row>
    <row r="49" spans="1:4" s="7" customFormat="1" ht="18" customHeight="1">
      <c r="A49" s="57" t="s">
        <v>65</v>
      </c>
      <c r="B49" s="80">
        <v>81193.02</v>
      </c>
      <c r="C49" s="58">
        <f>SUM(C50:C51)</f>
        <v>75760.97</v>
      </c>
      <c r="D49" s="82"/>
    </row>
    <row r="50" spans="1:4" s="7" customFormat="1" ht="18" customHeight="1">
      <c r="A50" s="62" t="s">
        <v>64</v>
      </c>
      <c r="B50" s="62"/>
      <c r="C50" s="59">
        <v>75760.97</v>
      </c>
      <c r="D50" s="84"/>
    </row>
    <row r="51" spans="1:4" s="7" customFormat="1" ht="18" customHeight="1">
      <c r="A51" s="70" t="s">
        <v>168</v>
      </c>
      <c r="B51" s="71">
        <f>SUM(B52:B62)</f>
        <v>482209.16</v>
      </c>
      <c r="C51" s="71"/>
      <c r="D51" s="85"/>
    </row>
    <row r="52" spans="1:4" s="7" customFormat="1" ht="18" customHeight="1">
      <c r="A52" s="72" t="s">
        <v>55</v>
      </c>
      <c r="B52" s="73">
        <v>4360</v>
      </c>
      <c r="C52" s="74"/>
      <c r="D52" s="86"/>
    </row>
    <row r="53" spans="1:4" s="7" customFormat="1" ht="18" customHeight="1">
      <c r="A53" s="75" t="s">
        <v>11</v>
      </c>
      <c r="B53" s="73">
        <v>3500</v>
      </c>
      <c r="C53" s="74"/>
      <c r="D53" s="86"/>
    </row>
    <row r="54" spans="1:4" s="7" customFormat="1" ht="18" customHeight="1">
      <c r="A54" s="75" t="s">
        <v>66</v>
      </c>
      <c r="B54" s="73">
        <v>3000</v>
      </c>
      <c r="C54" s="74"/>
      <c r="D54" s="86"/>
    </row>
    <row r="55" spans="1:4" s="7" customFormat="1" ht="18" customHeight="1">
      <c r="A55" s="75" t="s">
        <v>12</v>
      </c>
      <c r="B55" s="73">
        <v>6000</v>
      </c>
      <c r="C55" s="74"/>
      <c r="D55" s="86"/>
    </row>
    <row r="56" spans="1:4" s="7" customFormat="1" ht="18" customHeight="1">
      <c r="A56" s="75" t="s">
        <v>19</v>
      </c>
      <c r="B56" s="73">
        <f>3697.22+385.2</f>
        <v>4082.4199999999996</v>
      </c>
      <c r="C56" s="74"/>
      <c r="D56" s="86"/>
    </row>
    <row r="57" spans="1:4" s="7" customFormat="1" ht="18" customHeight="1">
      <c r="A57" s="75" t="s">
        <v>13</v>
      </c>
      <c r="B57" s="73">
        <v>8483</v>
      </c>
      <c r="C57" s="74"/>
      <c r="D57" s="86"/>
    </row>
    <row r="58" spans="1:4" s="7" customFormat="1" ht="18" customHeight="1">
      <c r="A58" s="75" t="s">
        <v>14</v>
      </c>
      <c r="B58" s="73">
        <v>60000</v>
      </c>
      <c r="C58" s="74"/>
      <c r="D58" s="86"/>
    </row>
    <row r="59" spans="1:4" s="7" customFormat="1" ht="18" customHeight="1">
      <c r="A59" s="75" t="s">
        <v>15</v>
      </c>
      <c r="B59" s="73">
        <v>375383.74</v>
      </c>
      <c r="C59" s="74"/>
      <c r="D59" s="86"/>
    </row>
    <row r="60" spans="1:4" s="7" customFormat="1" ht="18" customHeight="1">
      <c r="A60" s="75" t="s">
        <v>16</v>
      </c>
      <c r="B60" s="73">
        <v>4800</v>
      </c>
      <c r="C60" s="74"/>
      <c r="D60" s="86"/>
    </row>
    <row r="61" spans="1:4" s="7" customFormat="1" ht="18" customHeight="1">
      <c r="A61" s="75" t="s">
        <v>17</v>
      </c>
      <c r="B61" s="73">
        <v>6600</v>
      </c>
      <c r="C61" s="74"/>
      <c r="D61" s="86"/>
    </row>
    <row r="62" spans="1:4" s="7" customFormat="1" ht="18" customHeight="1">
      <c r="A62" s="76" t="s">
        <v>18</v>
      </c>
      <c r="B62" s="77">
        <v>6000</v>
      </c>
      <c r="C62" s="78"/>
      <c r="D62" s="87"/>
    </row>
    <row r="63" spans="1:4" s="2" customFormat="1" ht="18" customHeight="1">
      <c r="A63" s="63" t="s">
        <v>0</v>
      </c>
      <c r="B63" s="79">
        <f>B3+B6+B8+B15+B42+B46+B49+B51</f>
        <v>3036557.68</v>
      </c>
      <c r="C63" s="79">
        <f>C49+C46+C42+C15+C8+C6+C3</f>
        <v>2590244.2600000002</v>
      </c>
      <c r="D63" s="88"/>
    </row>
    <row r="64" spans="1:6" s="2" customFormat="1" ht="11.25">
      <c r="A64" s="1"/>
      <c r="B64" s="1"/>
      <c r="C64" s="3"/>
      <c r="D64" s="3"/>
      <c r="F64" s="9"/>
    </row>
    <row r="65" spans="1:6" s="2" customFormat="1" ht="11.25">
      <c r="A65" s="1"/>
      <c r="B65" s="1"/>
      <c r="C65" s="3"/>
      <c r="D65" s="3"/>
      <c r="F65" s="9"/>
    </row>
    <row r="67" spans="1:5" s="2" customFormat="1" ht="12.75" customHeight="1">
      <c r="A67" s="90" t="s">
        <v>61</v>
      </c>
      <c r="B67" s="90"/>
      <c r="C67" s="90"/>
      <c r="D67" s="90"/>
      <c r="E67" s="90"/>
    </row>
    <row r="69" spans="1:7" s="2" customFormat="1" ht="55.5" customHeight="1">
      <c r="A69" s="49" t="s">
        <v>53</v>
      </c>
      <c r="B69" s="50" t="s">
        <v>165</v>
      </c>
      <c r="C69" s="49" t="s">
        <v>59</v>
      </c>
      <c r="D69" s="49" t="s">
        <v>169</v>
      </c>
      <c r="E69" s="52" t="s">
        <v>58</v>
      </c>
      <c r="F69" s="10"/>
      <c r="G69" s="10"/>
    </row>
    <row r="70" spans="1:5" s="2" customFormat="1" ht="15.75">
      <c r="A70" s="65" t="s">
        <v>6</v>
      </c>
      <c r="B70" s="66">
        <f>B3</f>
        <v>147642.00999999998</v>
      </c>
      <c r="C70" s="64">
        <f>C3</f>
        <v>134762.75</v>
      </c>
      <c r="D70" s="64"/>
      <c r="E70" s="56">
        <f aca="true" t="shared" si="0" ref="E70:E75">B70-C70</f>
        <v>12879.25999999998</v>
      </c>
    </row>
    <row r="71" spans="1:5" s="2" customFormat="1" ht="15.75">
      <c r="A71" s="65" t="s">
        <v>5</v>
      </c>
      <c r="B71" s="66">
        <f>B6</f>
        <v>377623.77</v>
      </c>
      <c r="C71" s="64">
        <f>C6</f>
        <v>137000</v>
      </c>
      <c r="D71" s="64"/>
      <c r="E71" s="56">
        <f t="shared" si="0"/>
        <v>240623.77000000002</v>
      </c>
    </row>
    <row r="72" spans="1:5" s="2" customFormat="1" ht="15.75">
      <c r="A72" s="65" t="s">
        <v>3</v>
      </c>
      <c r="B72" s="66">
        <f>B8</f>
        <v>196855.94999999998</v>
      </c>
      <c r="C72" s="64">
        <f>C8</f>
        <v>319712.29</v>
      </c>
      <c r="D72" s="64">
        <v>122856.34</v>
      </c>
      <c r="E72" s="56">
        <f t="shared" si="0"/>
        <v>-122856.34</v>
      </c>
    </row>
    <row r="73" spans="1:5" s="2" customFormat="1" ht="15.75">
      <c r="A73" s="65" t="s">
        <v>4</v>
      </c>
      <c r="B73" s="66">
        <f>B15</f>
        <v>1448124</v>
      </c>
      <c r="C73" s="64">
        <f>C15</f>
        <v>1691460.0100000002</v>
      </c>
      <c r="D73" s="64">
        <v>243336.01</v>
      </c>
      <c r="E73" s="56">
        <f t="shared" si="0"/>
        <v>-243336.01000000024</v>
      </c>
    </row>
    <row r="74" spans="1:5" s="2" customFormat="1" ht="15.75">
      <c r="A74" s="65" t="s">
        <v>7</v>
      </c>
      <c r="B74" s="66">
        <f>B42</f>
        <v>250102.57</v>
      </c>
      <c r="C74" s="64">
        <f>C42</f>
        <v>183848.24</v>
      </c>
      <c r="D74" s="64"/>
      <c r="E74" s="56">
        <f t="shared" si="0"/>
        <v>66254.33000000002</v>
      </c>
    </row>
    <row r="75" spans="1:5" s="2" customFormat="1" ht="15.75">
      <c r="A75" s="65" t="s">
        <v>8</v>
      </c>
      <c r="B75" s="66">
        <f>B46</f>
        <v>52807.200000000004</v>
      </c>
      <c r="C75" s="64">
        <f>C46</f>
        <v>47700</v>
      </c>
      <c r="D75" s="64"/>
      <c r="E75" s="56">
        <f t="shared" si="0"/>
        <v>5107.200000000004</v>
      </c>
    </row>
    <row r="76" spans="1:5" s="2" customFormat="1" ht="18.75" customHeight="1">
      <c r="A76" s="53" t="s">
        <v>54</v>
      </c>
      <c r="B76" s="54">
        <f>SUM(B70:B75)</f>
        <v>2473155.5</v>
      </c>
      <c r="C76" s="54">
        <f>SUM(C70:C75)</f>
        <v>2514483.29</v>
      </c>
      <c r="D76" s="54">
        <f>SUM(D70:D75)</f>
        <v>366192.35</v>
      </c>
      <c r="E76" s="55">
        <f>SUM(E70:E75)</f>
        <v>-41327.79000000022</v>
      </c>
    </row>
    <row r="78" ht="11.25">
      <c r="A78" s="1" t="s">
        <v>170</v>
      </c>
    </row>
    <row r="79" ht="11.25">
      <c r="A79" s="89">
        <f>B51-D76</f>
        <v>116016.81</v>
      </c>
    </row>
  </sheetData>
  <sheetProtection selectLockedCells="1" selectUnlockedCells="1"/>
  <mergeCells count="1">
    <mergeCell ref="A67:E67"/>
  </mergeCells>
  <printOptions/>
  <pageMargins left="0.4724409448818898" right="0" top="0.4724409448818898" bottom="0.3937007874015748" header="0" footer="0"/>
  <pageSetup fitToHeight="2" fitToWidth="1" horizontalDpi="300" verticalDpi="300" orientation="portrait" paperSize="9" scale="72" r:id="rId3"/>
  <headerFooter alignWithMargins="0">
    <oddHeader>&amp;C&amp;11&amp;A</oddHeader>
    <oddFooter>&amp;C&amp;11Страница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0">
      <selection activeCell="G26" sqref="G26"/>
    </sheetView>
  </sheetViews>
  <sheetFormatPr defaultColWidth="9.140625" defaultRowHeight="12.75"/>
  <cols>
    <col min="1" max="1" width="42.140625" style="0" customWidth="1"/>
    <col min="2" max="3" width="13.57421875" style="0" customWidth="1"/>
  </cols>
  <sheetData>
    <row r="1" spans="1:3" ht="12.75">
      <c r="A1" s="93" t="s">
        <v>68</v>
      </c>
      <c r="B1" s="16" t="s">
        <v>69</v>
      </c>
      <c r="C1" s="17">
        <v>9891.85</v>
      </c>
    </row>
    <row r="2" spans="1:3" ht="12.75">
      <c r="A2" s="93"/>
      <c r="B2" s="16" t="s">
        <v>70</v>
      </c>
      <c r="C2" s="18">
        <v>6</v>
      </c>
    </row>
    <row r="3" spans="1:3" ht="12.75">
      <c r="A3" s="91" t="s">
        <v>71</v>
      </c>
      <c r="B3" s="12" t="s">
        <v>69</v>
      </c>
      <c r="C3" s="13">
        <v>375</v>
      </c>
    </row>
    <row r="4" spans="1:3" ht="12.75">
      <c r="A4" s="91"/>
      <c r="B4" s="12" t="s">
        <v>70</v>
      </c>
      <c r="C4" s="14">
        <v>1</v>
      </c>
    </row>
    <row r="5" spans="1:3" ht="12.75">
      <c r="A5" s="91" t="s">
        <v>72</v>
      </c>
      <c r="B5" s="12" t="s">
        <v>69</v>
      </c>
      <c r="C5" s="13">
        <v>120</v>
      </c>
    </row>
    <row r="6" spans="1:3" ht="12.75">
      <c r="A6" s="91"/>
      <c r="B6" s="12" t="s">
        <v>70</v>
      </c>
      <c r="C6" s="14">
        <v>1</v>
      </c>
    </row>
    <row r="7" spans="1:3" ht="12.75">
      <c r="A7" s="91" t="s">
        <v>73</v>
      </c>
      <c r="B7" s="12" t="s">
        <v>69</v>
      </c>
      <c r="C7" s="15">
        <v>2550</v>
      </c>
    </row>
    <row r="8" spans="1:3" ht="12.75">
      <c r="A8" s="91"/>
      <c r="B8" s="12" t="s">
        <v>70</v>
      </c>
      <c r="C8" s="14">
        <v>1</v>
      </c>
    </row>
    <row r="9" spans="1:3" ht="12.75">
      <c r="A9" s="91" t="s">
        <v>74</v>
      </c>
      <c r="B9" s="12" t="s">
        <v>69</v>
      </c>
      <c r="C9" s="15">
        <v>1250</v>
      </c>
    </row>
    <row r="10" spans="1:3" ht="12.75">
      <c r="A10" s="91"/>
      <c r="B10" s="12" t="s">
        <v>70</v>
      </c>
      <c r="C10" s="14">
        <v>1</v>
      </c>
    </row>
    <row r="11" spans="1:3" ht="12.75">
      <c r="A11" s="91" t="s">
        <v>75</v>
      </c>
      <c r="B11" s="12" t="s">
        <v>69</v>
      </c>
      <c r="C11" s="15">
        <v>4721.85</v>
      </c>
    </row>
    <row r="12" spans="1:3" ht="12.75">
      <c r="A12" s="91"/>
      <c r="B12" s="12" t="s">
        <v>70</v>
      </c>
      <c r="C12" s="14">
        <v>1</v>
      </c>
    </row>
    <row r="13" spans="1:3" ht="12.75">
      <c r="A13" s="91" t="s">
        <v>76</v>
      </c>
      <c r="B13" s="12" t="s">
        <v>69</v>
      </c>
      <c r="C13" s="13">
        <v>875</v>
      </c>
    </row>
    <row r="14" spans="1:3" ht="12.75">
      <c r="A14" s="91"/>
      <c r="B14" s="12" t="s">
        <v>70</v>
      </c>
      <c r="C14" s="14">
        <v>1</v>
      </c>
    </row>
    <row r="15" spans="1:3" ht="12.75">
      <c r="A15" s="93" t="s">
        <v>45</v>
      </c>
      <c r="B15" s="16" t="s">
        <v>69</v>
      </c>
      <c r="C15" s="17">
        <v>21662.36</v>
      </c>
    </row>
    <row r="16" spans="1:3" ht="12.75">
      <c r="A16" s="93"/>
      <c r="B16" s="16" t="s">
        <v>70</v>
      </c>
      <c r="C16" s="18">
        <v>22</v>
      </c>
    </row>
    <row r="17" spans="1:3" ht="12.75">
      <c r="A17" s="91" t="s">
        <v>77</v>
      </c>
      <c r="B17" s="12" t="s">
        <v>69</v>
      </c>
      <c r="C17" s="15">
        <v>12945</v>
      </c>
    </row>
    <row r="18" spans="1:3" ht="12.75">
      <c r="A18" s="91"/>
      <c r="B18" s="12" t="s">
        <v>70</v>
      </c>
      <c r="C18" s="14">
        <v>1</v>
      </c>
    </row>
    <row r="19" spans="1:3" ht="12.75">
      <c r="A19" s="91" t="s">
        <v>78</v>
      </c>
      <c r="B19" s="12" t="s">
        <v>69</v>
      </c>
      <c r="C19" s="13">
        <v>330</v>
      </c>
    </row>
    <row r="20" spans="1:3" ht="12.75">
      <c r="A20" s="91"/>
      <c r="B20" s="12" t="s">
        <v>70</v>
      </c>
      <c r="C20" s="14">
        <v>3</v>
      </c>
    </row>
    <row r="21" spans="1:3" ht="12.75">
      <c r="A21" s="91" t="s">
        <v>79</v>
      </c>
      <c r="B21" s="12" t="s">
        <v>69</v>
      </c>
      <c r="C21" s="13">
        <v>225</v>
      </c>
    </row>
    <row r="22" spans="1:3" ht="12.75">
      <c r="A22" s="91"/>
      <c r="B22" s="12" t="s">
        <v>70</v>
      </c>
      <c r="C22" s="14">
        <v>3</v>
      </c>
    </row>
    <row r="23" spans="1:3" ht="12.75">
      <c r="A23" s="91" t="s">
        <v>80</v>
      </c>
      <c r="B23" s="12" t="s">
        <v>69</v>
      </c>
      <c r="C23" s="13">
        <v>603</v>
      </c>
    </row>
    <row r="24" spans="1:3" ht="12.75">
      <c r="A24" s="91"/>
      <c r="B24" s="12" t="s">
        <v>70</v>
      </c>
      <c r="C24" s="14">
        <v>2</v>
      </c>
    </row>
    <row r="25" spans="1:3" ht="12.75">
      <c r="A25" s="91" t="s">
        <v>81</v>
      </c>
      <c r="B25" s="12" t="s">
        <v>69</v>
      </c>
      <c r="C25" s="15">
        <v>1149</v>
      </c>
    </row>
    <row r="26" spans="1:3" ht="12.75">
      <c r="A26" s="91"/>
      <c r="B26" s="12" t="s">
        <v>70</v>
      </c>
      <c r="C26" s="14">
        <v>2</v>
      </c>
    </row>
    <row r="27" spans="1:3" ht="12.75">
      <c r="A27" s="91" t="s">
        <v>82</v>
      </c>
      <c r="B27" s="12" t="s">
        <v>69</v>
      </c>
      <c r="C27" s="13">
        <v>740</v>
      </c>
    </row>
    <row r="28" spans="1:3" ht="12.75">
      <c r="A28" s="91"/>
      <c r="B28" s="12" t="s">
        <v>70</v>
      </c>
      <c r="C28" s="14">
        <v>3</v>
      </c>
    </row>
    <row r="29" spans="1:3" ht="12.75">
      <c r="A29" s="91" t="s">
        <v>83</v>
      </c>
      <c r="B29" s="12" t="s">
        <v>69</v>
      </c>
      <c r="C29" s="15">
        <v>1190</v>
      </c>
    </row>
    <row r="30" spans="1:3" ht="12.75">
      <c r="A30" s="91"/>
      <c r="B30" s="12" t="s">
        <v>70</v>
      </c>
      <c r="C30" s="14">
        <v>1</v>
      </c>
    </row>
    <row r="31" spans="1:3" ht="12.75">
      <c r="A31" s="91" t="s">
        <v>84</v>
      </c>
      <c r="B31" s="12" t="s">
        <v>69</v>
      </c>
      <c r="C31" s="13">
        <v>309</v>
      </c>
    </row>
    <row r="32" spans="1:3" ht="12.75">
      <c r="A32" s="91"/>
      <c r="B32" s="12" t="s">
        <v>70</v>
      </c>
      <c r="C32" s="14">
        <v>1</v>
      </c>
    </row>
    <row r="33" spans="1:3" ht="12.75">
      <c r="A33" s="91" t="s">
        <v>85</v>
      </c>
      <c r="B33" s="12" t="s">
        <v>69</v>
      </c>
      <c r="C33" s="13">
        <v>156</v>
      </c>
    </row>
    <row r="34" spans="1:3" ht="12.75">
      <c r="A34" s="91"/>
      <c r="B34" s="12" t="s">
        <v>70</v>
      </c>
      <c r="C34" s="14">
        <v>1</v>
      </c>
    </row>
    <row r="35" spans="1:3" ht="12.75">
      <c r="A35" s="91" t="s">
        <v>86</v>
      </c>
      <c r="B35" s="12" t="s">
        <v>69</v>
      </c>
      <c r="C35" s="13">
        <v>559</v>
      </c>
    </row>
    <row r="36" spans="1:3" ht="12.75">
      <c r="A36" s="91"/>
      <c r="B36" s="12" t="s">
        <v>70</v>
      </c>
      <c r="C36" s="14">
        <v>1</v>
      </c>
    </row>
    <row r="37" spans="1:3" ht="12.75">
      <c r="A37" s="91" t="s">
        <v>87</v>
      </c>
      <c r="B37" s="12" t="s">
        <v>69</v>
      </c>
      <c r="C37" s="13">
        <v>79.1</v>
      </c>
    </row>
    <row r="38" spans="1:3" ht="12.75">
      <c r="A38" s="91"/>
      <c r="B38" s="12" t="s">
        <v>70</v>
      </c>
      <c r="C38" s="14">
        <v>1</v>
      </c>
    </row>
    <row r="39" spans="1:3" ht="12.75">
      <c r="A39" s="91" t="s">
        <v>88</v>
      </c>
      <c r="B39" s="12" t="s">
        <v>69</v>
      </c>
      <c r="C39" s="15">
        <v>3000</v>
      </c>
    </row>
    <row r="40" spans="1:3" ht="12.75">
      <c r="A40" s="91"/>
      <c r="B40" s="12" t="s">
        <v>70</v>
      </c>
      <c r="C40" s="14">
        <v>1</v>
      </c>
    </row>
    <row r="41" spans="1:3" ht="12.75">
      <c r="A41" s="91" t="s">
        <v>89</v>
      </c>
      <c r="B41" s="12" t="s">
        <v>69</v>
      </c>
      <c r="C41" s="13">
        <v>141.36</v>
      </c>
    </row>
    <row r="42" spans="1:3" ht="12.75">
      <c r="A42" s="91"/>
      <c r="B42" s="12" t="s">
        <v>70</v>
      </c>
      <c r="C42" s="14">
        <v>1</v>
      </c>
    </row>
    <row r="43" spans="1:3" ht="12.75">
      <c r="A43" s="91" t="s">
        <v>90</v>
      </c>
      <c r="B43" s="12" t="s">
        <v>69</v>
      </c>
      <c r="C43" s="13">
        <v>235.9</v>
      </c>
    </row>
    <row r="44" spans="1:3" ht="12.75">
      <c r="A44" s="91"/>
      <c r="B44" s="12" t="s">
        <v>70</v>
      </c>
      <c r="C44" s="14">
        <v>1</v>
      </c>
    </row>
    <row r="45" spans="1:3" ht="12.75">
      <c r="A45" s="92" t="s">
        <v>91</v>
      </c>
      <c r="B45" s="19" t="s">
        <v>69</v>
      </c>
      <c r="C45" s="20">
        <v>31554.21</v>
      </c>
    </row>
    <row r="46" spans="1:3" ht="12.75">
      <c r="A46" s="92"/>
      <c r="B46" s="19" t="s">
        <v>70</v>
      </c>
      <c r="C46" s="21">
        <v>28</v>
      </c>
    </row>
  </sheetData>
  <sheetProtection/>
  <mergeCells count="23">
    <mergeCell ref="A1:A2"/>
    <mergeCell ref="A3:A4"/>
    <mergeCell ref="A5:A6"/>
    <mergeCell ref="A7:A8"/>
    <mergeCell ref="A9:A10"/>
    <mergeCell ref="A11:A12"/>
    <mergeCell ref="A35:A36"/>
    <mergeCell ref="A13:A14"/>
    <mergeCell ref="A15:A16"/>
    <mergeCell ref="A17:A18"/>
    <mergeCell ref="A19:A20"/>
    <mergeCell ref="A21:A22"/>
    <mergeCell ref="A23:A24"/>
    <mergeCell ref="A37:A38"/>
    <mergeCell ref="A39:A40"/>
    <mergeCell ref="A41:A42"/>
    <mergeCell ref="A43:A44"/>
    <mergeCell ref="A45:A46"/>
    <mergeCell ref="A25:A26"/>
    <mergeCell ref="A27:A28"/>
    <mergeCell ref="A29:A30"/>
    <mergeCell ref="A31:A32"/>
    <mergeCell ref="A33:A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0"/>
  <sheetViews>
    <sheetView zoomScalePageLayoutView="0" workbookViewId="0" topLeftCell="A22">
      <selection activeCell="B1" sqref="B1:C50"/>
    </sheetView>
  </sheetViews>
  <sheetFormatPr defaultColWidth="9.140625" defaultRowHeight="12.75"/>
  <cols>
    <col min="2" max="2" width="35.28125" style="0" customWidth="1"/>
    <col min="3" max="3" width="15.7109375" style="0" customWidth="1"/>
  </cols>
  <sheetData>
    <row r="1" spans="2:3" ht="19.5" customHeight="1">
      <c r="B1" s="94" t="s">
        <v>127</v>
      </c>
      <c r="C1" s="94"/>
    </row>
    <row r="2" spans="2:3" ht="12.75">
      <c r="B2" s="25" t="s">
        <v>45</v>
      </c>
      <c r="C2" s="26">
        <f>SUM(C3:C34)</f>
        <v>19192.920000000002</v>
      </c>
    </row>
    <row r="3" spans="2:3" ht="12.75">
      <c r="B3" s="23" t="s">
        <v>92</v>
      </c>
      <c r="C3" s="24">
        <v>80.46</v>
      </c>
    </row>
    <row r="4" spans="2:3" ht="12.75">
      <c r="B4" s="23" t="s">
        <v>93</v>
      </c>
      <c r="C4" s="22">
        <v>1850.15</v>
      </c>
    </row>
    <row r="5" spans="2:3" ht="12.75">
      <c r="B5" s="23" t="s">
        <v>94</v>
      </c>
      <c r="C5" s="24">
        <v>80</v>
      </c>
    </row>
    <row r="6" spans="2:3" ht="12.75">
      <c r="B6" s="23" t="s">
        <v>95</v>
      </c>
      <c r="C6" s="24">
        <v>33.42</v>
      </c>
    </row>
    <row r="7" spans="2:3" ht="12.75">
      <c r="B7" s="23" t="s">
        <v>96</v>
      </c>
      <c r="C7" s="22">
        <v>1395</v>
      </c>
    </row>
    <row r="8" spans="2:3" ht="12.75">
      <c r="B8" s="23" t="s">
        <v>98</v>
      </c>
      <c r="C8" s="24">
        <v>31.7</v>
      </c>
    </row>
    <row r="9" spans="2:3" ht="12.75">
      <c r="B9" s="23" t="s">
        <v>99</v>
      </c>
      <c r="C9" s="22">
        <v>1873.13</v>
      </c>
    </row>
    <row r="10" spans="2:3" ht="12.75">
      <c r="B10" s="23" t="s">
        <v>100</v>
      </c>
      <c r="C10" s="24">
        <v>601.69</v>
      </c>
    </row>
    <row r="11" spans="2:3" ht="12.75">
      <c r="B11" s="23" t="s">
        <v>102</v>
      </c>
      <c r="C11" s="24">
        <v>50</v>
      </c>
    </row>
    <row r="12" spans="2:3" ht="12.75">
      <c r="B12" s="23" t="s">
        <v>103</v>
      </c>
      <c r="C12" s="24">
        <v>62</v>
      </c>
    </row>
    <row r="13" spans="2:3" ht="12.75">
      <c r="B13" s="23" t="s">
        <v>104</v>
      </c>
      <c r="C13" s="24">
        <v>83.5</v>
      </c>
    </row>
    <row r="14" spans="2:3" ht="12.75">
      <c r="B14" s="35" t="s">
        <v>105</v>
      </c>
      <c r="C14" s="36">
        <v>1490</v>
      </c>
    </row>
    <row r="15" spans="2:3" ht="12.75">
      <c r="B15" s="23" t="s">
        <v>106</v>
      </c>
      <c r="C15" s="22">
        <f>2628.48-382.08</f>
        <v>2246.4</v>
      </c>
    </row>
    <row r="16" spans="2:3" ht="12.75">
      <c r="B16" s="23" t="s">
        <v>107</v>
      </c>
      <c r="C16" s="24">
        <v>132</v>
      </c>
    </row>
    <row r="17" spans="2:3" ht="12.75">
      <c r="B17" s="23" t="s">
        <v>108</v>
      </c>
      <c r="C17" s="24">
        <v>120</v>
      </c>
    </row>
    <row r="18" spans="2:3" ht="12.75">
      <c r="B18" s="23" t="s">
        <v>109</v>
      </c>
      <c r="C18" s="22">
        <v>1004.6</v>
      </c>
    </row>
    <row r="19" spans="2:3" ht="12.75">
      <c r="B19" s="23" t="s">
        <v>110</v>
      </c>
      <c r="C19" s="24">
        <v>155</v>
      </c>
    </row>
    <row r="20" spans="2:3" ht="12.75">
      <c r="B20" s="23" t="s">
        <v>111</v>
      </c>
      <c r="C20" s="24">
        <v>60</v>
      </c>
    </row>
    <row r="21" spans="2:3" ht="12.75">
      <c r="B21" s="23" t="s">
        <v>112</v>
      </c>
      <c r="C21" s="24">
        <v>234</v>
      </c>
    </row>
    <row r="22" spans="2:3" ht="12.75">
      <c r="B22" s="23" t="s">
        <v>113</v>
      </c>
      <c r="C22" s="24">
        <v>916.27</v>
      </c>
    </row>
    <row r="23" spans="2:3" ht="12.75">
      <c r="B23" s="23" t="s">
        <v>114</v>
      </c>
      <c r="C23" s="24">
        <v>54</v>
      </c>
    </row>
    <row r="24" spans="2:3" ht="12.75">
      <c r="B24" s="23" t="s">
        <v>115</v>
      </c>
      <c r="C24" s="24">
        <v>750</v>
      </c>
    </row>
    <row r="25" spans="2:3" ht="12.75">
      <c r="B25" s="23" t="s">
        <v>116</v>
      </c>
      <c r="C25" s="24">
        <v>47.7</v>
      </c>
    </row>
    <row r="26" spans="2:3" ht="12.75">
      <c r="B26" s="23" t="s">
        <v>117</v>
      </c>
      <c r="C26" s="24">
        <v>250.08</v>
      </c>
    </row>
    <row r="27" spans="2:3" ht="12.75">
      <c r="B27" s="23" t="s">
        <v>119</v>
      </c>
      <c r="C27" s="22">
        <v>2000</v>
      </c>
    </row>
    <row r="28" spans="2:3" ht="12.75">
      <c r="B28" s="23" t="s">
        <v>120</v>
      </c>
      <c r="C28" s="24">
        <v>120</v>
      </c>
    </row>
    <row r="29" spans="2:3" ht="12.75">
      <c r="B29" s="23" t="s">
        <v>121</v>
      </c>
      <c r="C29" s="24">
        <v>33.86</v>
      </c>
    </row>
    <row r="30" spans="2:3" ht="12.75">
      <c r="B30" s="23" t="s">
        <v>122</v>
      </c>
      <c r="C30" s="24">
        <v>115</v>
      </c>
    </row>
    <row r="31" spans="2:3" ht="12.75">
      <c r="B31" s="23" t="s">
        <v>123</v>
      </c>
      <c r="C31" s="22">
        <v>1046.78</v>
      </c>
    </row>
    <row r="32" spans="2:3" ht="12.75">
      <c r="B32" s="23" t="s">
        <v>124</v>
      </c>
      <c r="C32" s="24">
        <v>120</v>
      </c>
    </row>
    <row r="33" spans="2:3" ht="12.75">
      <c r="B33" s="23" t="s">
        <v>125</v>
      </c>
      <c r="C33" s="22">
        <v>2130</v>
      </c>
    </row>
    <row r="34" spans="2:3" ht="12.75">
      <c r="B34" s="23" t="s">
        <v>126</v>
      </c>
      <c r="C34" s="24">
        <v>26.18</v>
      </c>
    </row>
    <row r="35" spans="2:3" ht="15" customHeight="1">
      <c r="B35" s="27" t="s">
        <v>163</v>
      </c>
      <c r="C35" s="28">
        <f>SUM(C36:C49)</f>
        <v>21662.36</v>
      </c>
    </row>
    <row r="36" spans="2:3" ht="12.75">
      <c r="B36" s="23" t="s">
        <v>77</v>
      </c>
      <c r="C36" s="22">
        <v>12945</v>
      </c>
    </row>
    <row r="37" spans="2:3" ht="12.75">
      <c r="B37" s="23" t="s">
        <v>78</v>
      </c>
      <c r="C37" s="24">
        <v>330</v>
      </c>
    </row>
    <row r="38" spans="2:3" ht="12.75">
      <c r="B38" s="23" t="s">
        <v>79</v>
      </c>
      <c r="C38" s="24">
        <v>225</v>
      </c>
    </row>
    <row r="39" spans="2:3" ht="12.75">
      <c r="B39" s="23" t="s">
        <v>80</v>
      </c>
      <c r="C39" s="24">
        <v>603</v>
      </c>
    </row>
    <row r="40" spans="2:3" ht="12.75">
      <c r="B40" s="23" t="s">
        <v>81</v>
      </c>
      <c r="C40" s="22">
        <v>1149</v>
      </c>
    </row>
    <row r="41" spans="2:3" ht="12.75">
      <c r="B41" s="23" t="s">
        <v>82</v>
      </c>
      <c r="C41" s="24">
        <v>740</v>
      </c>
    </row>
    <row r="42" spans="2:3" ht="12.75">
      <c r="B42" s="23" t="s">
        <v>83</v>
      </c>
      <c r="C42" s="22">
        <v>1190</v>
      </c>
    </row>
    <row r="43" spans="2:3" ht="12.75">
      <c r="B43" s="23" t="s">
        <v>84</v>
      </c>
      <c r="C43" s="24">
        <v>309</v>
      </c>
    </row>
    <row r="44" spans="2:3" ht="12.75">
      <c r="B44" s="23" t="s">
        <v>85</v>
      </c>
      <c r="C44" s="24">
        <v>156</v>
      </c>
    </row>
    <row r="45" spans="2:3" ht="12.75">
      <c r="B45" s="23" t="s">
        <v>86</v>
      </c>
      <c r="C45" s="24">
        <v>559</v>
      </c>
    </row>
    <row r="46" spans="2:3" ht="12.75">
      <c r="B46" s="23" t="s">
        <v>87</v>
      </c>
      <c r="C46" s="24">
        <v>79.1</v>
      </c>
    </row>
    <row r="47" spans="2:3" ht="12.75">
      <c r="B47" s="23" t="s">
        <v>88</v>
      </c>
      <c r="C47" s="22">
        <v>3000</v>
      </c>
    </row>
    <row r="48" spans="2:3" ht="12.75">
      <c r="B48" s="23" t="s">
        <v>89</v>
      </c>
      <c r="C48" s="24">
        <v>141.36</v>
      </c>
    </row>
    <row r="49" spans="2:3" ht="12.75">
      <c r="B49" s="23" t="s">
        <v>90</v>
      </c>
      <c r="C49" s="24">
        <v>235.9</v>
      </c>
    </row>
    <row r="50" spans="2:3" ht="12.75">
      <c r="B50" s="29" t="s">
        <v>10</v>
      </c>
      <c r="C50" s="30">
        <f>C2+C35</f>
        <v>40855.28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8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45.28125" style="0" customWidth="1"/>
    <col min="3" max="3" width="16.28125" style="0" customWidth="1"/>
    <col min="4" max="4" width="12.140625" style="0" customWidth="1"/>
    <col min="5" max="5" width="24.28125" style="0" customWidth="1"/>
    <col min="6" max="6" width="18.7109375" style="0" customWidth="1"/>
  </cols>
  <sheetData>
    <row r="1" spans="2:3" ht="19.5" customHeight="1">
      <c r="B1" s="94" t="s">
        <v>158</v>
      </c>
      <c r="C1" s="94"/>
    </row>
    <row r="2" spans="2:6" ht="14.25" customHeight="1">
      <c r="B2" s="33" t="s">
        <v>45</v>
      </c>
      <c r="C2" s="34">
        <f>SUM(C3:C38)</f>
        <v>65169.39</v>
      </c>
      <c r="E2" s="95" t="s">
        <v>161</v>
      </c>
      <c r="F2" s="96"/>
    </row>
    <row r="3" spans="2:6" ht="14.25" customHeight="1">
      <c r="B3" s="31" t="s">
        <v>128</v>
      </c>
      <c r="C3" s="32">
        <v>102</v>
      </c>
      <c r="E3" s="40" t="s">
        <v>101</v>
      </c>
      <c r="F3" s="41">
        <v>50</v>
      </c>
    </row>
    <row r="4" spans="2:6" ht="14.25" customHeight="1">
      <c r="B4" s="31" t="s">
        <v>129</v>
      </c>
      <c r="C4" s="32">
        <v>844.76</v>
      </c>
      <c r="E4" s="40" t="s">
        <v>97</v>
      </c>
      <c r="F4" s="41">
        <v>540</v>
      </c>
    </row>
    <row r="5" spans="2:6" ht="14.25" customHeight="1">
      <c r="B5" s="31" t="s">
        <v>130</v>
      </c>
      <c r="C5" s="32">
        <v>780</v>
      </c>
      <c r="E5" s="40" t="s">
        <v>118</v>
      </c>
      <c r="F5" s="42">
        <f>3848+8131.73</f>
        <v>11979.73</v>
      </c>
    </row>
    <row r="6" spans="2:6" ht="14.25" customHeight="1">
      <c r="B6" s="31" t="s">
        <v>131</v>
      </c>
      <c r="C6" s="32">
        <v>225.6</v>
      </c>
      <c r="E6" s="40" t="s">
        <v>106</v>
      </c>
      <c r="F6" s="42">
        <v>382.08</v>
      </c>
    </row>
    <row r="7" spans="2:6" ht="14.25" customHeight="1">
      <c r="B7" s="39" t="s">
        <v>132</v>
      </c>
      <c r="C7" s="37">
        <v>98</v>
      </c>
      <c r="E7" s="43" t="s">
        <v>67</v>
      </c>
      <c r="F7" s="44">
        <f>SUM(F3:F6)</f>
        <v>12951.81</v>
      </c>
    </row>
    <row r="8" spans="2:6" ht="14.25" customHeight="1">
      <c r="B8" s="39" t="s">
        <v>133</v>
      </c>
      <c r="C8" s="37">
        <v>85</v>
      </c>
      <c r="E8" s="39"/>
      <c r="F8" s="37"/>
    </row>
    <row r="9" spans="2:6" ht="14.25" customHeight="1">
      <c r="B9" s="39" t="s">
        <v>134</v>
      </c>
      <c r="C9" s="37">
        <v>154.3</v>
      </c>
      <c r="E9" s="97" t="s">
        <v>162</v>
      </c>
      <c r="F9" s="97"/>
    </row>
    <row r="10" spans="2:6" ht="14.25" customHeight="1">
      <c r="B10" s="39" t="s">
        <v>135</v>
      </c>
      <c r="C10" s="37">
        <v>155</v>
      </c>
      <c r="E10" s="39" t="s">
        <v>132</v>
      </c>
      <c r="F10" s="37">
        <v>98</v>
      </c>
    </row>
    <row r="11" spans="2:6" ht="14.25" customHeight="1">
      <c r="B11" s="39" t="s">
        <v>136</v>
      </c>
      <c r="C11" s="37">
        <v>567.2</v>
      </c>
      <c r="E11" s="39" t="s">
        <v>135</v>
      </c>
      <c r="F11" s="37">
        <v>155</v>
      </c>
    </row>
    <row r="12" spans="2:6" ht="14.25" customHeight="1">
      <c r="B12" s="39" t="s">
        <v>137</v>
      </c>
      <c r="C12" s="47">
        <v>41285.28</v>
      </c>
      <c r="E12" s="39" t="s">
        <v>138</v>
      </c>
      <c r="F12" s="37">
        <v>725</v>
      </c>
    </row>
    <row r="13" spans="2:6" ht="14.25" customHeight="1">
      <c r="B13" s="39" t="s">
        <v>138</v>
      </c>
      <c r="C13" s="37">
        <v>725</v>
      </c>
      <c r="E13" s="39" t="s">
        <v>153</v>
      </c>
      <c r="F13" s="37">
        <v>63</v>
      </c>
    </row>
    <row r="14" spans="2:6" ht="14.25" customHeight="1">
      <c r="B14" s="39" t="s">
        <v>139</v>
      </c>
      <c r="C14" s="37">
        <v>48</v>
      </c>
      <c r="E14" s="39" t="s">
        <v>154</v>
      </c>
      <c r="F14" s="37">
        <v>76</v>
      </c>
    </row>
    <row r="15" spans="2:6" ht="14.25" customHeight="1">
      <c r="B15" s="39" t="s">
        <v>140</v>
      </c>
      <c r="C15" s="37">
        <v>82</v>
      </c>
      <c r="E15" s="39" t="s">
        <v>155</v>
      </c>
      <c r="F15" s="37">
        <v>311</v>
      </c>
    </row>
    <row r="16" spans="2:6" ht="14.25" customHeight="1">
      <c r="B16" s="39" t="s">
        <v>141</v>
      </c>
      <c r="C16" s="37">
        <v>30.6</v>
      </c>
      <c r="E16" s="39" t="s">
        <v>157</v>
      </c>
      <c r="F16" s="37">
        <v>271.5</v>
      </c>
    </row>
    <row r="17" spans="2:6" ht="14.25" customHeight="1">
      <c r="B17" s="39" t="s">
        <v>142</v>
      </c>
      <c r="C17" s="47">
        <v>2257</v>
      </c>
      <c r="E17" s="46" t="s">
        <v>67</v>
      </c>
      <c r="F17" s="45">
        <f>SUM(F10:F16)</f>
        <v>1699.5</v>
      </c>
    </row>
    <row r="18" spans="2:3" ht="14.25" customHeight="1">
      <c r="B18" s="39" t="s">
        <v>143</v>
      </c>
      <c r="C18" s="37">
        <v>425</v>
      </c>
    </row>
    <row r="19" spans="2:3" ht="14.25" customHeight="1">
      <c r="B19" s="39" t="s">
        <v>144</v>
      </c>
      <c r="C19" s="37">
        <v>763.48</v>
      </c>
    </row>
    <row r="20" spans="2:3" ht="14.25" customHeight="1">
      <c r="B20" s="39" t="s">
        <v>145</v>
      </c>
      <c r="C20" s="37">
        <v>23</v>
      </c>
    </row>
    <row r="21" spans="2:3" ht="14.25" customHeight="1">
      <c r="B21" s="39" t="s">
        <v>112</v>
      </c>
      <c r="C21" s="37">
        <v>142.9</v>
      </c>
    </row>
    <row r="22" spans="2:3" ht="14.25" customHeight="1">
      <c r="B22" s="39" t="s">
        <v>146</v>
      </c>
      <c r="C22" s="37">
        <v>406.96</v>
      </c>
    </row>
    <row r="23" spans="2:3" ht="14.25" customHeight="1">
      <c r="B23" s="39" t="s">
        <v>147</v>
      </c>
      <c r="C23" s="37">
        <v>5</v>
      </c>
    </row>
    <row r="24" spans="2:3" ht="14.25" customHeight="1">
      <c r="B24" s="39" t="s">
        <v>148</v>
      </c>
      <c r="C24" s="37">
        <v>85</v>
      </c>
    </row>
    <row r="25" spans="2:3" ht="14.25" customHeight="1">
      <c r="B25" s="39" t="s">
        <v>149</v>
      </c>
      <c r="C25" s="37">
        <v>46</v>
      </c>
    </row>
    <row r="26" spans="2:3" ht="14.25" customHeight="1">
      <c r="B26" s="39" t="s">
        <v>150</v>
      </c>
      <c r="C26" s="37">
        <v>76</v>
      </c>
    </row>
    <row r="27" spans="2:3" ht="14.25" customHeight="1">
      <c r="B27" s="39" t="s">
        <v>151</v>
      </c>
      <c r="C27" s="37">
        <v>935</v>
      </c>
    </row>
    <row r="28" spans="2:3" ht="14.25" customHeight="1">
      <c r="B28" s="39" t="s">
        <v>152</v>
      </c>
      <c r="C28" s="37">
        <v>848</v>
      </c>
    </row>
    <row r="29" spans="2:3" ht="14.25" customHeight="1">
      <c r="B29" s="39" t="s">
        <v>153</v>
      </c>
      <c r="C29" s="37">
        <v>63</v>
      </c>
    </row>
    <row r="30" spans="2:5" ht="14.25" customHeight="1">
      <c r="B30" s="39" t="s">
        <v>154</v>
      </c>
      <c r="C30" s="37">
        <v>76</v>
      </c>
      <c r="E30" s="38"/>
    </row>
    <row r="31" spans="2:3" ht="14.25" customHeight="1">
      <c r="B31" s="39" t="s">
        <v>122</v>
      </c>
      <c r="C31" s="37">
        <v>260</v>
      </c>
    </row>
    <row r="32" spans="2:3" ht="14.25" customHeight="1">
      <c r="B32" s="39" t="s">
        <v>155</v>
      </c>
      <c r="C32" s="37">
        <v>311</v>
      </c>
    </row>
    <row r="33" spans="2:3" ht="14.25" customHeight="1">
      <c r="B33" s="39" t="s">
        <v>156</v>
      </c>
      <c r="C33" s="37">
        <v>80</v>
      </c>
    </row>
    <row r="34" spans="2:3" ht="14.25" customHeight="1">
      <c r="B34" s="39" t="s">
        <v>157</v>
      </c>
      <c r="C34" s="37">
        <v>271.5</v>
      </c>
    </row>
    <row r="35" spans="2:3" ht="12.75">
      <c r="B35" s="40" t="s">
        <v>101</v>
      </c>
      <c r="C35" s="41">
        <v>50</v>
      </c>
    </row>
    <row r="36" spans="2:3" ht="12.75">
      <c r="B36" s="40" t="s">
        <v>97</v>
      </c>
      <c r="C36" s="41">
        <v>500</v>
      </c>
    </row>
    <row r="37" spans="2:3" ht="12.75">
      <c r="B37" s="40" t="s">
        <v>118</v>
      </c>
      <c r="C37" s="42">
        <f>3848+8131.73</f>
        <v>11979.73</v>
      </c>
    </row>
    <row r="38" spans="2:3" ht="12.75">
      <c r="B38" s="40" t="s">
        <v>106</v>
      </c>
      <c r="C38" s="42">
        <v>382.08</v>
      </c>
    </row>
  </sheetData>
  <sheetProtection/>
  <mergeCells count="3">
    <mergeCell ref="B1:C1"/>
    <mergeCell ref="E2:F2"/>
    <mergeCell ref="E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 Кропоткина 261</dc:creator>
  <cp:keywords/>
  <dc:description/>
  <cp:lastModifiedBy>temnikov</cp:lastModifiedBy>
  <cp:lastPrinted>2013-03-20T12:43:52Z</cp:lastPrinted>
  <dcterms:created xsi:type="dcterms:W3CDTF">2012-09-21T10:43:47Z</dcterms:created>
  <dcterms:modified xsi:type="dcterms:W3CDTF">2013-03-25T05:35:38Z</dcterms:modified>
  <cp:category/>
  <cp:version/>
  <cp:contentType/>
  <cp:contentStatus/>
</cp:coreProperties>
</file>