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21"/>
  </bookViews>
  <sheets>
    <sheet name="Отчет 2013" sheetId="28" r:id="rId1"/>
  </sheets>
  <definedNames>
    <definedName name="__xlnm.Print_Area">#REF!</definedName>
  </definedNames>
  <calcPr calcId="125725" refMode="R1C1"/>
</workbook>
</file>

<file path=xl/calcChain.xml><?xml version="1.0" encoding="utf-8"?>
<calcChain xmlns="http://schemas.openxmlformats.org/spreadsheetml/2006/main">
  <c r="C88" i="28"/>
  <c r="C86"/>
  <c r="B86"/>
  <c r="C74"/>
  <c r="C49"/>
  <c r="C48"/>
  <c r="C43"/>
  <c r="C53"/>
  <c r="C84"/>
  <c r="B84"/>
  <c r="C56"/>
  <c r="C55"/>
  <c r="C51"/>
  <c r="C80"/>
  <c r="B80"/>
  <c r="C41"/>
  <c r="C71"/>
  <c r="C77"/>
  <c r="C68"/>
  <c r="C72"/>
  <c r="C75"/>
  <c r="C63"/>
  <c r="C47"/>
  <c r="C61"/>
  <c r="C58"/>
  <c r="C38"/>
  <c r="C76"/>
  <c r="B76"/>
  <c r="B73"/>
  <c r="B64"/>
  <c r="B62"/>
  <c r="C54"/>
  <c r="B54"/>
  <c r="C40"/>
  <c r="B40"/>
  <c r="C37"/>
  <c r="B37"/>
  <c r="C34"/>
  <c r="B34"/>
  <c r="B88"/>
  <c r="C29"/>
  <c r="B29"/>
  <c r="B28"/>
  <c r="B26"/>
  <c r="B25"/>
  <c r="B24"/>
  <c r="B23"/>
  <c r="B22"/>
  <c r="B20"/>
  <c r="B19"/>
  <c r="C15"/>
  <c r="B15"/>
  <c r="B5"/>
  <c r="B31"/>
  <c r="C5"/>
  <c r="C31"/>
</calcChain>
</file>

<file path=xl/comments1.xml><?xml version="1.0" encoding="utf-8"?>
<comments xmlns="http://schemas.openxmlformats.org/spreadsheetml/2006/main">
  <authors>
    <author>анжелика</author>
  </authors>
  <commentList>
    <comment ref="C43" authorId="0">
      <text>
        <r>
          <rPr>
            <sz val="9"/>
            <color indexed="81"/>
            <rFont val="Tahoma"/>
            <family val="2"/>
            <charset val="204"/>
          </rPr>
          <t xml:space="preserve">Кран шаровый, заглушка
</t>
        </r>
      </text>
    </comment>
    <comment ref="C51" authorId="0">
      <text>
        <r>
          <rPr>
            <sz val="9"/>
            <color indexed="81"/>
            <rFont val="Tahoma"/>
            <family val="2"/>
            <charset val="204"/>
          </rPr>
          <t>Благоустройство территории а/стоянки
Перенос ограждения
Скамейки</t>
        </r>
      </text>
    </comment>
    <comment ref="C63" authorId="0">
      <text>
        <r>
          <rPr>
            <sz val="9"/>
            <color indexed="81"/>
            <rFont val="Tahoma"/>
            <family val="2"/>
            <charset val="204"/>
          </rPr>
          <t>Не все документы!!!</t>
        </r>
      </text>
    </comment>
  </commentList>
</comments>
</file>

<file path=xl/sharedStrings.xml><?xml version="1.0" encoding="utf-8"?>
<sst xmlns="http://schemas.openxmlformats.org/spreadsheetml/2006/main" count="89" uniqueCount="88">
  <si>
    <t>Статьи расходов</t>
  </si>
  <si>
    <t>ИТОГО</t>
  </si>
  <si>
    <t>Вывоз ТБО</t>
  </si>
  <si>
    <t>Капитальный ремонт</t>
  </si>
  <si>
    <t xml:space="preserve"> Текущий ремонт</t>
  </si>
  <si>
    <t xml:space="preserve"> Содержание жилья</t>
  </si>
  <si>
    <t xml:space="preserve"> Капитальный ремонт</t>
  </si>
  <si>
    <t xml:space="preserve"> Вывоз ТБО</t>
  </si>
  <si>
    <t>Статьи доходов</t>
  </si>
  <si>
    <t xml:space="preserve"> Лифты</t>
  </si>
  <si>
    <t xml:space="preserve"> Обслуживание видеонаблюдения</t>
  </si>
  <si>
    <t>Итого:</t>
  </si>
  <si>
    <t xml:space="preserve"> Начисления за коммунальные услуги</t>
  </si>
  <si>
    <t xml:space="preserve">     ООО "Новотелеком"</t>
  </si>
  <si>
    <t xml:space="preserve">     ОАО НФ "Ростелеком"</t>
  </si>
  <si>
    <t xml:space="preserve">     ОАО "Сибирские сети"</t>
  </si>
  <si>
    <t xml:space="preserve">     ИП Егорова Е.С. (ТД "Кропоткинский")</t>
  </si>
  <si>
    <t xml:space="preserve">     ООО "Блок-Пост"</t>
  </si>
  <si>
    <t xml:space="preserve">     ЗАО "Эр-Телеком Холдинг"</t>
  </si>
  <si>
    <t xml:space="preserve">     ООО "ПЦ ПРО-движение Новосибирск"</t>
  </si>
  <si>
    <t xml:space="preserve">     ООО "Комгейт"</t>
  </si>
  <si>
    <t xml:space="preserve">     ЗАО "Элинда"</t>
  </si>
  <si>
    <t>Текущий ремонт</t>
  </si>
  <si>
    <t>Содержание жилья</t>
  </si>
  <si>
    <t>Лифты</t>
  </si>
  <si>
    <t xml:space="preserve"> Техническое обслуживание ЛДСС</t>
  </si>
  <si>
    <t xml:space="preserve"> Тех.обслуживание узла учета тепла</t>
  </si>
  <si>
    <t xml:space="preserve"> Электроэнергия МОП</t>
  </si>
  <si>
    <t xml:space="preserve"> Страховые взносы с ФОТ</t>
  </si>
  <si>
    <t xml:space="preserve"> Оплата труда персонала</t>
  </si>
  <si>
    <t xml:space="preserve"> Фонд председателя правления</t>
  </si>
  <si>
    <t xml:space="preserve"> Содержание автоматических ворот</t>
  </si>
  <si>
    <t xml:space="preserve"> Обслуживание ПО</t>
  </si>
  <si>
    <t xml:space="preserve"> Канцелярские расходы</t>
  </si>
  <si>
    <t xml:space="preserve"> Компенсация за использование л/а председателя</t>
  </si>
  <si>
    <t xml:space="preserve"> Содержание сайта </t>
  </si>
  <si>
    <t xml:space="preserve"> Расходы на услуги банка</t>
  </si>
  <si>
    <t xml:space="preserve"> Копировальные услуги, заправка катриджа и пр.</t>
  </si>
  <si>
    <t xml:space="preserve"> Расходы на связь</t>
  </si>
  <si>
    <t xml:space="preserve"> Отправка заказных писем</t>
  </si>
  <si>
    <t xml:space="preserve"> Страхование опасных объектов</t>
  </si>
  <si>
    <t xml:space="preserve"> Предпринимательская деятельность</t>
  </si>
  <si>
    <t>План на 2013 г.</t>
  </si>
  <si>
    <t>Фактические доходы  2013г.</t>
  </si>
  <si>
    <t>Фактические расходы  2013г.</t>
  </si>
  <si>
    <t>План на 2013г.</t>
  </si>
  <si>
    <t xml:space="preserve"> Техническое освидетельствование</t>
  </si>
  <si>
    <t xml:space="preserve">    Вывоз и утилизация ТБО (МУП г.Новосибирска "САХ")</t>
  </si>
  <si>
    <t xml:space="preserve"> Услуги НП "ОРС"</t>
  </si>
  <si>
    <t xml:space="preserve"> Установка решеток на слуховые окна подвала</t>
  </si>
  <si>
    <t xml:space="preserve"> Внутридворовые ограждения пешеходной зоны и аварийного проезда</t>
  </si>
  <si>
    <t xml:space="preserve"> Приобретение материалов для текущего обслуживания здания</t>
  </si>
  <si>
    <t xml:space="preserve"> Услуги КАМАЗа, экскаватора для вывода КГО</t>
  </si>
  <si>
    <t xml:space="preserve"> Генеральная уборка 4-х подъездов (1 раз в год)</t>
  </si>
  <si>
    <t xml:space="preserve"> Налог УСН</t>
  </si>
  <si>
    <t>Ремонт кровли 1-го подъезда, изоляция  козырьков 4-х подъездов</t>
  </si>
  <si>
    <t>Замена блока управления лифта 3-го подъезда</t>
  </si>
  <si>
    <t xml:space="preserve"> Ремонт фасада здания (по периметру 1-го этажа)</t>
  </si>
  <si>
    <t xml:space="preserve"> Организация аварийного сброса воды в канализацию</t>
  </si>
  <si>
    <t xml:space="preserve"> Промывка, испытания трубопроводов систем отопления</t>
  </si>
  <si>
    <t xml:space="preserve"> Обязательная аттестация сотрудников</t>
  </si>
  <si>
    <t xml:space="preserve"> Проверка приборов учета</t>
  </si>
  <si>
    <t xml:space="preserve"> Уборка и вывоз снега с придомовой территории</t>
  </si>
  <si>
    <t xml:space="preserve"> Ремонт служебного помещения</t>
  </si>
  <si>
    <t xml:space="preserve"> Покрытие пола плиткой в тамбурах 4-х подъездов</t>
  </si>
  <si>
    <t xml:space="preserve"> Ремонт межпанельных швов</t>
  </si>
  <si>
    <t xml:space="preserve"> Замена задвижек системы отопления</t>
  </si>
  <si>
    <t xml:space="preserve"> Благоустройство тамбуров в 4-х подъездах</t>
  </si>
  <si>
    <t xml:space="preserve"> Ремонт 3-го подъезда</t>
  </si>
  <si>
    <t xml:space="preserve"> Прочистка канализации в 4-м подъезде (частые засоры)</t>
  </si>
  <si>
    <t xml:space="preserve"> Прочие доходы</t>
  </si>
  <si>
    <t xml:space="preserve"> Содержание автопарковки</t>
  </si>
  <si>
    <t xml:space="preserve">     ОАО "МТС"</t>
  </si>
  <si>
    <t xml:space="preserve">     ИП Цимбрилла В.В.</t>
  </si>
  <si>
    <t xml:space="preserve">     ООО "Фортуна"</t>
  </si>
  <si>
    <t xml:space="preserve">     ГСК "Агат-А"</t>
  </si>
  <si>
    <t xml:space="preserve"> Отключение стояка</t>
  </si>
  <si>
    <t>Содержание автопарковки</t>
  </si>
  <si>
    <t>Страховые взносы с ФОТ</t>
  </si>
  <si>
    <t>Приобретение материалов</t>
  </si>
  <si>
    <t>Оплата труда контролеров</t>
  </si>
  <si>
    <t xml:space="preserve"> Пени за несвоевременную оплату услуг</t>
  </si>
  <si>
    <t xml:space="preserve"> Приобретение оборудования</t>
  </si>
  <si>
    <t xml:space="preserve"> Благоустройство территории, озеленение, в т.ч. автопарковка</t>
  </si>
  <si>
    <t>Отчет о финансово-хозяйственной деятельности ТСЖ "Кропоткина 261" за 2013 год</t>
  </si>
  <si>
    <t xml:space="preserve">    Субсидия Мэрии г.Новосибирска на установку детского городка</t>
  </si>
  <si>
    <t>Прочие расходы</t>
  </si>
  <si>
    <t xml:space="preserve"> Установка детского городка ЗАО "КСИЛ"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</si>
</sst>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\ #,##0.00&quot;    &quot;;\-#,##0.00&quot;    &quot;;&quot; -&quot;#&quot;    &quot;;@\ "/>
    <numFmt numFmtId="166" formatCode="#,##0.00;[Red]\-#,##0.00"/>
    <numFmt numFmtId="173" formatCode="#,##0.00_р_."/>
    <numFmt numFmtId="174" formatCode="#,##0.00_ ;[Red]\-#,##0.00\ "/>
    <numFmt numFmtId="175" formatCode="#,##0.00&quot;р.&quot;"/>
  </numFmts>
  <fonts count="16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1"/>
      <charset val="204"/>
    </font>
    <font>
      <sz val="10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2"/>
        <bgColor indexed="27"/>
      </patternFill>
    </fill>
    <fill>
      <patternFill patternType="solid">
        <fgColor theme="2"/>
        <bgColor indexed="4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theme="2" tint="-9.9978637043366805E-2"/>
        <bgColor indexed="4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0" borderId="0"/>
    <xf numFmtId="9" fontId="6" fillId="0" borderId="0"/>
    <xf numFmtId="165" fontId="5" fillId="0" borderId="0"/>
  </cellStyleXfs>
  <cellXfs count="66">
    <xf numFmtId="0" fontId="0" fillId="0" borderId="0" xfId="0"/>
    <xf numFmtId="4" fontId="7" fillId="0" borderId="0" xfId="1" applyNumberFormat="1" applyFont="1" applyAlignment="1" applyProtection="1">
      <alignment wrapText="1"/>
    </xf>
    <xf numFmtId="0" fontId="7" fillId="0" borderId="0" xfId="1" applyFont="1" applyProtection="1"/>
    <xf numFmtId="4" fontId="7" fillId="0" borderId="0" xfId="1" applyNumberFormat="1" applyFont="1" applyAlignment="1" applyProtection="1">
      <alignment horizontal="left"/>
    </xf>
    <xf numFmtId="0" fontId="7" fillId="0" borderId="0" xfId="1" applyFont="1"/>
    <xf numFmtId="0" fontId="8" fillId="0" borderId="0" xfId="1" applyFont="1" applyProtection="1"/>
    <xf numFmtId="0" fontId="7" fillId="0" borderId="0" xfId="1" applyFont="1" applyAlignment="1" applyProtection="1">
      <alignment horizontal="left" indent="1"/>
    </xf>
    <xf numFmtId="175" fontId="7" fillId="0" borderId="0" xfId="1" applyNumberFormat="1" applyFont="1" applyProtection="1"/>
    <xf numFmtId="4" fontId="9" fillId="2" borderId="0" xfId="1" applyNumberFormat="1" applyFont="1" applyFill="1" applyBorder="1" applyAlignment="1" applyProtection="1">
      <alignment horizontal="left" wrapText="1" indent="1"/>
    </xf>
    <xf numFmtId="4" fontId="10" fillId="3" borderId="0" xfId="1" applyNumberFormat="1" applyFont="1" applyFill="1" applyBorder="1" applyAlignment="1" applyProtection="1">
      <alignment wrapText="1"/>
    </xf>
    <xf numFmtId="166" fontId="10" fillId="3" borderId="0" xfId="8" applyNumberFormat="1" applyFont="1" applyFill="1" applyBorder="1" applyAlignment="1" applyProtection="1">
      <alignment horizontal="right"/>
    </xf>
    <xf numFmtId="166" fontId="9" fillId="4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Protection="1"/>
    <xf numFmtId="0" fontId="7" fillId="2" borderId="0" xfId="1" applyFont="1" applyFill="1" applyBorder="1" applyAlignment="1" applyProtection="1">
      <alignment horizontal="left" indent="1"/>
    </xf>
    <xf numFmtId="4" fontId="12" fillId="2" borderId="1" xfId="1" applyNumberFormat="1" applyFont="1" applyFill="1" applyBorder="1" applyAlignment="1" applyProtection="1">
      <alignment horizontal="left" wrapText="1" indent="1"/>
    </xf>
    <xf numFmtId="0" fontId="8" fillId="2" borderId="0" xfId="1" applyFont="1" applyFill="1" applyAlignment="1" applyProtection="1">
      <alignment horizontal="center"/>
    </xf>
    <xf numFmtId="4" fontId="12" fillId="2" borderId="2" xfId="1" applyNumberFormat="1" applyFont="1" applyFill="1" applyBorder="1" applyAlignment="1" applyProtection="1">
      <alignment horizontal="left" wrapText="1" indent="1"/>
    </xf>
    <xf numFmtId="0" fontId="12" fillId="0" borderId="0" xfId="1" applyFont="1" applyProtection="1"/>
    <xf numFmtId="175" fontId="12" fillId="0" borderId="0" xfId="1" applyNumberFormat="1" applyFont="1" applyProtection="1"/>
    <xf numFmtId="0" fontId="7" fillId="2" borderId="0" xfId="1" applyFont="1" applyFill="1" applyProtection="1"/>
    <xf numFmtId="4" fontId="7" fillId="2" borderId="3" xfId="1" applyNumberFormat="1" applyFont="1" applyFill="1" applyBorder="1" applyAlignment="1" applyProtection="1">
      <alignment horizontal="left" wrapText="1" indent="1"/>
    </xf>
    <xf numFmtId="4" fontId="7" fillId="2" borderId="0" xfId="1" applyNumberFormat="1" applyFont="1" applyFill="1" applyAlignment="1" applyProtection="1">
      <alignment horizontal="right"/>
    </xf>
    <xf numFmtId="4" fontId="7" fillId="2" borderId="0" xfId="8" applyNumberFormat="1" applyFont="1" applyFill="1" applyBorder="1" applyAlignment="1" applyProtection="1">
      <alignment horizontal="right"/>
    </xf>
    <xf numFmtId="0" fontId="8" fillId="2" borderId="0" xfId="1" applyFont="1" applyFill="1" applyProtection="1"/>
    <xf numFmtId="0" fontId="7" fillId="2" borderId="0" xfId="1" applyFont="1" applyFill="1" applyAlignment="1" applyProtection="1">
      <alignment horizontal="left" indent="1"/>
    </xf>
    <xf numFmtId="166" fontId="7" fillId="2" borderId="0" xfId="1" applyNumberFormat="1" applyFont="1" applyFill="1" applyAlignment="1" applyProtection="1">
      <alignment horizontal="left" indent="1"/>
    </xf>
    <xf numFmtId="4" fontId="7" fillId="2" borderId="0" xfId="1" applyNumberFormat="1" applyFont="1" applyFill="1" applyAlignment="1" applyProtection="1">
      <alignment wrapText="1"/>
    </xf>
    <xf numFmtId="4" fontId="7" fillId="2" borderId="0" xfId="1" applyNumberFormat="1" applyFont="1" applyFill="1" applyAlignment="1" applyProtection="1">
      <alignment horizontal="left"/>
    </xf>
    <xf numFmtId="4" fontId="11" fillId="5" borderId="2" xfId="8" applyNumberFormat="1" applyFont="1" applyFill="1" applyBorder="1" applyAlignment="1" applyProtection="1">
      <alignment horizontal="center" vertical="center" wrapText="1"/>
    </xf>
    <xf numFmtId="4" fontId="11" fillId="5" borderId="1" xfId="8" applyNumberFormat="1" applyFont="1" applyFill="1" applyBorder="1" applyAlignment="1" applyProtection="1">
      <alignment horizontal="center" vertical="center" wrapText="1"/>
    </xf>
    <xf numFmtId="4" fontId="11" fillId="6" borderId="2" xfId="1" applyNumberFormat="1" applyFont="1" applyFill="1" applyBorder="1" applyAlignment="1" applyProtection="1">
      <alignment horizontal="left" vertical="center" wrapText="1" indent="1"/>
    </xf>
    <xf numFmtId="4" fontId="12" fillId="2" borderId="0" xfId="1" applyNumberFormat="1" applyFont="1" applyFill="1" applyProtection="1"/>
    <xf numFmtId="4" fontId="12" fillId="2" borderId="0" xfId="1" applyNumberFormat="1" applyFont="1" applyFill="1" applyBorder="1" applyAlignment="1" applyProtection="1">
      <alignment horizontal="left" wrapText="1" indent="1"/>
    </xf>
    <xf numFmtId="0" fontId="12" fillId="2" borderId="0" xfId="1" applyFont="1" applyFill="1" applyBorder="1" applyAlignment="1" applyProtection="1"/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</xf>
    <xf numFmtId="175" fontId="12" fillId="2" borderId="0" xfId="1" applyNumberFormat="1" applyFont="1" applyFill="1" applyBorder="1" applyProtection="1"/>
    <xf numFmtId="0" fontId="12" fillId="2" borderId="0" xfId="1" applyFont="1" applyFill="1" applyBorder="1" applyProtection="1"/>
    <xf numFmtId="4" fontId="11" fillId="7" borderId="1" xfId="1" applyNumberFormat="1" applyFont="1" applyFill="1" applyBorder="1" applyAlignment="1" applyProtection="1">
      <alignment wrapText="1"/>
    </xf>
    <xf numFmtId="166" fontId="11" fillId="7" borderId="1" xfId="8" applyNumberFormat="1" applyFont="1" applyFill="1" applyBorder="1" applyAlignment="1" applyProtection="1">
      <alignment horizontal="right"/>
    </xf>
    <xf numFmtId="4" fontId="12" fillId="3" borderId="1" xfId="1" applyNumberFormat="1" applyFont="1" applyFill="1" applyBorder="1" applyAlignment="1" applyProtection="1">
      <alignment wrapText="1"/>
    </xf>
    <xf numFmtId="166" fontId="12" fillId="3" borderId="1" xfId="8" applyNumberFormat="1" applyFont="1" applyFill="1" applyBorder="1" applyAlignment="1" applyProtection="1">
      <alignment horizontal="right"/>
    </xf>
    <xf numFmtId="166" fontId="12" fillId="4" borderId="1" xfId="1" applyNumberFormat="1" applyFont="1" applyFill="1" applyBorder="1" applyAlignment="1" applyProtection="1">
      <alignment horizontal="right"/>
    </xf>
    <xf numFmtId="166" fontId="12" fillId="8" borderId="1" xfId="8" applyNumberFormat="1" applyFont="1" applyFill="1" applyBorder="1" applyAlignment="1" applyProtection="1">
      <alignment horizontal="right"/>
    </xf>
    <xf numFmtId="4" fontId="11" fillId="9" borderId="4" xfId="1" applyNumberFormat="1" applyFont="1" applyFill="1" applyBorder="1" applyAlignment="1" applyProtection="1">
      <alignment horizontal="left" vertical="center" wrapText="1" indent="1"/>
    </xf>
    <xf numFmtId="173" fontId="11" fillId="10" borderId="1" xfId="8" applyNumberFormat="1" applyFont="1" applyFill="1" applyBorder="1" applyAlignment="1" applyProtection="1">
      <alignment horizontal="right" vertical="center"/>
      <protection locked="0"/>
    </xf>
    <xf numFmtId="173" fontId="12" fillId="11" borderId="1" xfId="1" applyNumberFormat="1" applyFont="1" applyFill="1" applyBorder="1" applyAlignment="1" applyProtection="1">
      <alignment horizontal="right"/>
    </xf>
    <xf numFmtId="173" fontId="12" fillId="8" borderId="1" xfId="8" applyNumberFormat="1" applyFont="1" applyFill="1" applyBorder="1" applyAlignment="1" applyProtection="1">
      <alignment horizontal="right" vertical="center"/>
      <protection locked="0"/>
    </xf>
    <xf numFmtId="173" fontId="11" fillId="12" borderId="1" xfId="1" applyNumberFormat="1" applyFont="1" applyFill="1" applyBorder="1" applyAlignment="1" applyProtection="1">
      <alignment horizontal="right" vertical="center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left"/>
    </xf>
    <xf numFmtId="173" fontId="12" fillId="4" borderId="1" xfId="1" applyNumberFormat="1" applyFont="1" applyFill="1" applyBorder="1" applyAlignment="1" applyProtection="1">
      <alignment horizontal="right"/>
    </xf>
    <xf numFmtId="173" fontId="12" fillId="8" borderId="1" xfId="8" applyNumberFormat="1" applyFont="1" applyFill="1" applyBorder="1" applyAlignment="1" applyProtection="1">
      <alignment horizontal="right" vertical="center"/>
    </xf>
    <xf numFmtId="173" fontId="11" fillId="13" borderId="1" xfId="1" applyNumberFormat="1" applyFont="1" applyFill="1" applyBorder="1" applyAlignment="1" applyProtection="1">
      <alignment horizontal="right"/>
    </xf>
    <xf numFmtId="0" fontId="15" fillId="2" borderId="6" xfId="0" applyFont="1" applyFill="1" applyBorder="1" applyAlignment="1">
      <alignment horizontal="left"/>
    </xf>
    <xf numFmtId="173" fontId="12" fillId="4" borderId="7" xfId="1" applyNumberFormat="1" applyFont="1" applyFill="1" applyBorder="1" applyAlignment="1" applyProtection="1">
      <alignment horizontal="right" vertical="center"/>
    </xf>
    <xf numFmtId="4" fontId="11" fillId="14" borderId="1" xfId="1" applyNumberFormat="1" applyFont="1" applyFill="1" applyBorder="1" applyAlignment="1" applyProtection="1">
      <alignment wrapText="1"/>
    </xf>
    <xf numFmtId="166" fontId="11" fillId="14" borderId="1" xfId="8" applyNumberFormat="1" applyFont="1" applyFill="1" applyBorder="1" applyAlignment="1" applyProtection="1">
      <alignment horizontal="right"/>
    </xf>
    <xf numFmtId="166" fontId="15" fillId="8" borderId="1" xfId="8" applyNumberFormat="1" applyFont="1" applyFill="1" applyBorder="1" applyAlignment="1" applyProtection="1">
      <alignment horizontal="right"/>
    </xf>
    <xf numFmtId="174" fontId="7" fillId="0" borderId="0" xfId="1" applyNumberFormat="1" applyFont="1" applyProtection="1"/>
    <xf numFmtId="4" fontId="11" fillId="15" borderId="8" xfId="1" applyNumberFormat="1" applyFont="1" applyFill="1" applyBorder="1" applyAlignment="1" applyProtection="1">
      <alignment horizontal="left" wrapText="1" indent="1"/>
    </xf>
    <xf numFmtId="173" fontId="11" fillId="16" borderId="1" xfId="9" applyNumberFormat="1" applyFont="1" applyFill="1" applyBorder="1" applyAlignment="1" applyProtection="1">
      <alignment horizontal="right"/>
    </xf>
    <xf numFmtId="4" fontId="11" fillId="17" borderId="1" xfId="1" applyNumberFormat="1" applyFont="1" applyFill="1" applyBorder="1" applyAlignment="1" applyProtection="1">
      <alignment horizontal="left" vertical="center" wrapText="1"/>
    </xf>
    <xf numFmtId="166" fontId="11" fillId="17" borderId="1" xfId="8" applyNumberFormat="1" applyFont="1" applyFill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center" vertical="center"/>
    </xf>
    <xf numFmtId="4" fontId="13" fillId="0" borderId="0" xfId="1" applyNumberFormat="1" applyFont="1" applyAlignment="1" applyProtection="1">
      <alignment horizontal="center" wrapText="1"/>
    </xf>
  </cellXfs>
  <cellStyles count="11">
    <cellStyle name="Excel Built-in Normal" xfId="1"/>
    <cellStyle name="Excel Built-in Normal 1" xfId="2"/>
    <cellStyle name="Heading 1" xfId="3"/>
    <cellStyle name="Heading1 1" xfId="4"/>
    <cellStyle name="Result 1" xfId="5"/>
    <cellStyle name="Result2 1" xfId="6"/>
    <cellStyle name="Обычный" xfId="0" builtinId="0"/>
    <cellStyle name="Обычный 2" xfId="7"/>
    <cellStyle name="Обычный_Лист для регионов" xfId="8"/>
    <cellStyle name="Процентный" xfId="9" builtinId="5"/>
    <cellStyle name="Финансов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B7DEE8"/>
      <rgbColor rgb="00660066"/>
      <rgbColor rgb="00DA9694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2CDDC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89"/>
  <sheetViews>
    <sheetView tabSelected="1" view="pageLayout" zoomScale="70" zoomScaleNormal="85" zoomScalePageLayoutView="70" workbookViewId="0">
      <selection activeCell="E32" sqref="E32"/>
    </sheetView>
  </sheetViews>
  <sheetFormatPr defaultColWidth="9.42578125" defaultRowHeight="11.25"/>
  <cols>
    <col min="1" max="1" width="64.7109375" style="1" customWidth="1"/>
    <col min="2" max="2" width="21.85546875" style="2" customWidth="1"/>
    <col min="3" max="3" width="22.5703125" style="3" customWidth="1"/>
    <col min="4" max="4" width="12.140625" style="2" customWidth="1"/>
    <col min="5" max="5" width="32.7109375" style="2" customWidth="1"/>
    <col min="6" max="6" width="17" style="2" customWidth="1"/>
    <col min="7" max="7" width="17.42578125" style="2" customWidth="1"/>
    <col min="8" max="8" width="15.28515625" style="2" customWidth="1"/>
    <col min="9" max="205" width="9.42578125" style="2"/>
    <col min="206" max="16384" width="9.42578125" style="4"/>
  </cols>
  <sheetData>
    <row r="1" spans="1:8">
      <c r="A1" s="65" t="s">
        <v>84</v>
      </c>
      <c r="B1" s="65"/>
      <c r="C1" s="65"/>
    </row>
    <row r="2" spans="1:8">
      <c r="A2" s="65"/>
      <c r="B2" s="65"/>
      <c r="C2" s="65"/>
    </row>
    <row r="4" spans="1:8" s="2" customFormat="1" ht="37.5" customHeight="1">
      <c r="A4" s="28" t="s">
        <v>8</v>
      </c>
      <c r="B4" s="29" t="s">
        <v>42</v>
      </c>
      <c r="C4" s="29" t="s">
        <v>43</v>
      </c>
      <c r="D4" s="19"/>
      <c r="E4" s="64"/>
      <c r="F4" s="64"/>
      <c r="G4" s="64"/>
      <c r="H4" s="64"/>
    </row>
    <row r="5" spans="1:8" s="2" customFormat="1" ht="26.25" customHeight="1">
      <c r="A5" s="30" t="s">
        <v>12</v>
      </c>
      <c r="B5" s="45">
        <f>SUM(B6:B13)</f>
        <v>2531215.6799999997</v>
      </c>
      <c r="C5" s="45">
        <f>SUM(C6:C14)</f>
        <v>2822953.3800000004</v>
      </c>
      <c r="D5" s="19"/>
      <c r="E5" s="33"/>
      <c r="F5" s="34"/>
      <c r="G5" s="35"/>
      <c r="H5" s="34"/>
    </row>
    <row r="6" spans="1:8" s="2" customFormat="1" ht="17.25" customHeight="1">
      <c r="A6" s="16" t="s">
        <v>7</v>
      </c>
      <c r="B6" s="46">
        <v>137000</v>
      </c>
      <c r="C6" s="47">
        <v>140099.46</v>
      </c>
      <c r="D6" s="19"/>
      <c r="E6" s="32"/>
      <c r="F6" s="36"/>
      <c r="G6" s="36"/>
      <c r="H6" s="36"/>
    </row>
    <row r="7" spans="1:8" s="2" customFormat="1" ht="17.25" customHeight="1">
      <c r="A7" s="16" t="s">
        <v>6</v>
      </c>
      <c r="B7" s="46">
        <v>131738.4</v>
      </c>
      <c r="C7" s="47">
        <v>204695.57</v>
      </c>
      <c r="D7" s="19"/>
      <c r="E7" s="32"/>
      <c r="F7" s="36"/>
      <c r="G7" s="36"/>
      <c r="H7" s="36"/>
    </row>
    <row r="8" spans="1:8" s="2" customFormat="1" ht="17.25" customHeight="1">
      <c r="A8" s="16" t="s">
        <v>4</v>
      </c>
      <c r="B8" s="46">
        <v>372249.59999999998</v>
      </c>
      <c r="C8" s="47">
        <v>312921.82</v>
      </c>
      <c r="D8" s="19"/>
      <c r="E8" s="32"/>
      <c r="F8" s="36"/>
      <c r="G8" s="36"/>
      <c r="H8" s="36"/>
    </row>
    <row r="9" spans="1:8" s="2" customFormat="1" ht="17.25" customHeight="1">
      <c r="A9" s="16" t="s">
        <v>5</v>
      </c>
      <c r="B9" s="46">
        <v>1693227.68</v>
      </c>
      <c r="C9" s="47">
        <v>1611935.22</v>
      </c>
      <c r="D9" s="19"/>
      <c r="E9" s="32"/>
      <c r="F9" s="36"/>
      <c r="G9" s="36"/>
      <c r="H9" s="36"/>
    </row>
    <row r="10" spans="1:8" s="2" customFormat="1" ht="17.25" customHeight="1">
      <c r="A10" s="16" t="s">
        <v>9</v>
      </c>
      <c r="B10" s="46">
        <v>197000</v>
      </c>
      <c r="C10" s="47">
        <v>218173.01</v>
      </c>
      <c r="D10" s="19"/>
      <c r="E10" s="32"/>
      <c r="F10" s="36"/>
      <c r="G10" s="36"/>
      <c r="H10" s="36"/>
    </row>
    <row r="11" spans="1:8" s="2" customFormat="1" ht="17.25" customHeight="1">
      <c r="A11" s="16" t="s">
        <v>10</v>
      </c>
      <c r="B11" s="46">
        <v>0</v>
      </c>
      <c r="C11" s="47">
        <v>17937.95</v>
      </c>
      <c r="D11" s="19"/>
      <c r="E11" s="8"/>
      <c r="F11" s="36"/>
      <c r="G11" s="36"/>
      <c r="H11" s="36"/>
    </row>
    <row r="12" spans="1:8" s="2" customFormat="1" ht="17.25" customHeight="1">
      <c r="A12" s="16" t="s">
        <v>71</v>
      </c>
      <c r="B12" s="46">
        <v>0</v>
      </c>
      <c r="C12" s="47">
        <v>290825</v>
      </c>
      <c r="D12" s="19"/>
      <c r="E12" s="37"/>
      <c r="F12" s="36"/>
      <c r="G12" s="37"/>
      <c r="H12" s="36"/>
    </row>
    <row r="13" spans="1:8" s="2" customFormat="1" ht="17.25" customHeight="1">
      <c r="A13" s="16" t="s">
        <v>76</v>
      </c>
      <c r="B13" s="46">
        <v>0</v>
      </c>
      <c r="C13" s="47">
        <v>5950</v>
      </c>
      <c r="D13" s="19"/>
      <c r="E13" s="17"/>
      <c r="F13" s="18"/>
      <c r="G13" s="17"/>
      <c r="H13" s="18"/>
    </row>
    <row r="14" spans="1:8" s="2" customFormat="1" ht="17.25" customHeight="1">
      <c r="A14" s="16" t="s">
        <v>81</v>
      </c>
      <c r="B14" s="46">
        <v>0</v>
      </c>
      <c r="C14" s="47">
        <v>20415.349999999999</v>
      </c>
      <c r="D14" s="19"/>
      <c r="E14" s="17"/>
      <c r="F14" s="18"/>
      <c r="G14" s="17"/>
      <c r="H14" s="18"/>
    </row>
    <row r="15" spans="1:8" s="2" customFormat="1" ht="17.25" customHeight="1">
      <c r="A15" s="30" t="s">
        <v>41</v>
      </c>
      <c r="B15" s="48">
        <f>SUM(B16:B28)</f>
        <v>457750.4</v>
      </c>
      <c r="C15" s="48">
        <f>SUM(C16:C28)</f>
        <v>282420.12</v>
      </c>
      <c r="D15" s="19"/>
      <c r="F15" s="7"/>
    </row>
    <row r="16" spans="1:8" s="2" customFormat="1" ht="17.25" customHeight="1">
      <c r="A16" s="49" t="s">
        <v>13</v>
      </c>
      <c r="B16" s="46">
        <v>3500</v>
      </c>
      <c r="C16" s="47">
        <v>7000</v>
      </c>
      <c r="D16" s="19"/>
      <c r="F16" s="7"/>
    </row>
    <row r="17" spans="1:206" s="2" customFormat="1" ht="17.25" customHeight="1">
      <c r="A17" s="49" t="s">
        <v>75</v>
      </c>
      <c r="B17" s="46">
        <v>0</v>
      </c>
      <c r="C17" s="47">
        <v>4000</v>
      </c>
      <c r="D17" s="19"/>
      <c r="F17" s="7"/>
    </row>
    <row r="18" spans="1:206" s="2" customFormat="1" ht="17.25" customHeight="1">
      <c r="A18" s="49" t="s">
        <v>73</v>
      </c>
      <c r="B18" s="46">
        <v>0</v>
      </c>
      <c r="C18" s="47">
        <v>56000</v>
      </c>
      <c r="D18" s="19"/>
      <c r="F18" s="7"/>
    </row>
    <row r="19" spans="1:206" s="2" customFormat="1" ht="17.25" customHeight="1">
      <c r="A19" s="49" t="s">
        <v>72</v>
      </c>
      <c r="B19" s="46">
        <f>750*4</f>
        <v>3000</v>
      </c>
      <c r="C19" s="47">
        <v>3000</v>
      </c>
      <c r="D19" s="19"/>
      <c r="F19" s="7"/>
    </row>
    <row r="20" spans="1:206" s="2" customFormat="1" ht="17.25" customHeight="1">
      <c r="A20" s="49" t="s">
        <v>14</v>
      </c>
      <c r="B20" s="46">
        <f>12*500</f>
        <v>6000</v>
      </c>
      <c r="C20" s="47">
        <v>6000</v>
      </c>
      <c r="D20" s="19"/>
      <c r="F20" s="7"/>
    </row>
    <row r="21" spans="1:206" s="2" customFormat="1" ht="17.25" customHeight="1">
      <c r="A21" s="49" t="s">
        <v>21</v>
      </c>
      <c r="B21" s="46">
        <v>4622.3999999999996</v>
      </c>
      <c r="C21" s="47">
        <v>4341.6000000000004</v>
      </c>
      <c r="D21" s="19"/>
      <c r="F21" s="7"/>
    </row>
    <row r="22" spans="1:206" s="2" customFormat="1" ht="17.25" customHeight="1">
      <c r="A22" s="49" t="s">
        <v>15</v>
      </c>
      <c r="B22" s="46">
        <f>1497*4</f>
        <v>5988</v>
      </c>
      <c r="C22" s="47">
        <v>5988</v>
      </c>
      <c r="D22" s="19"/>
      <c r="F22" s="7"/>
    </row>
    <row r="23" spans="1:206" s="2" customFormat="1" ht="17.25" customHeight="1">
      <c r="A23" s="49" t="s">
        <v>16</v>
      </c>
      <c r="B23" s="46">
        <f>5000*12</f>
        <v>60000</v>
      </c>
      <c r="C23" s="47">
        <v>60000</v>
      </c>
      <c r="D23" s="19"/>
    </row>
    <row r="24" spans="1:206" s="2" customFormat="1" ht="17.25" customHeight="1">
      <c r="A24" s="49" t="s">
        <v>17</v>
      </c>
      <c r="B24" s="46">
        <f>30000*12</f>
        <v>360000</v>
      </c>
      <c r="C24" s="47">
        <v>112570.52</v>
      </c>
      <c r="D24" s="19"/>
    </row>
    <row r="25" spans="1:206" s="2" customFormat="1" ht="17.25" customHeight="1">
      <c r="A25" s="49" t="s">
        <v>18</v>
      </c>
      <c r="B25" s="46">
        <f>1200*4</f>
        <v>4800</v>
      </c>
      <c r="C25" s="47">
        <v>10800</v>
      </c>
      <c r="D25" s="19"/>
    </row>
    <row r="26" spans="1:206" s="2" customFormat="1" ht="17.25" customHeight="1">
      <c r="A26" s="49" t="s">
        <v>19</v>
      </c>
      <c r="B26" s="46">
        <f>80*4*12</f>
        <v>3840</v>
      </c>
      <c r="C26" s="47">
        <v>1920</v>
      </c>
      <c r="D26" s="19"/>
    </row>
    <row r="27" spans="1:206" s="2" customFormat="1" ht="17.25" customHeight="1">
      <c r="A27" s="49" t="s">
        <v>74</v>
      </c>
      <c r="B27" s="46">
        <v>0</v>
      </c>
      <c r="C27" s="47">
        <v>4800</v>
      </c>
      <c r="D27" s="19"/>
    </row>
    <row r="28" spans="1:206" s="2" customFormat="1" ht="17.25" customHeight="1">
      <c r="A28" s="50" t="s">
        <v>20</v>
      </c>
      <c r="B28" s="51">
        <f>6000</f>
        <v>6000</v>
      </c>
      <c r="C28" s="52">
        <v>6000</v>
      </c>
      <c r="D28" s="19"/>
    </row>
    <row r="29" spans="1:206" s="2" customFormat="1" ht="17.25" customHeight="1">
      <c r="A29" s="44" t="s">
        <v>70</v>
      </c>
      <c r="B29" s="53">
        <f>B30</f>
        <v>379509</v>
      </c>
      <c r="C29" s="53">
        <f>C30</f>
        <v>379509</v>
      </c>
      <c r="D29" s="19"/>
    </row>
    <row r="30" spans="1:206" s="2" customFormat="1" ht="17.25" customHeight="1">
      <c r="A30" s="54" t="s">
        <v>85</v>
      </c>
      <c r="B30" s="55">
        <v>379509</v>
      </c>
      <c r="C30" s="52">
        <v>379509</v>
      </c>
      <c r="D30" s="19"/>
    </row>
    <row r="31" spans="1:206" s="2" customFormat="1" ht="18.75" customHeight="1">
      <c r="A31" s="60" t="s">
        <v>11</v>
      </c>
      <c r="B31" s="61">
        <f>B5+B15+B29</f>
        <v>3368475.0799999996</v>
      </c>
      <c r="C31" s="61">
        <f>C5+C15+C29</f>
        <v>3484882.5000000005</v>
      </c>
      <c r="D31" s="19"/>
    </row>
    <row r="32" spans="1:206" s="2" customFormat="1" ht="16.5" customHeight="1">
      <c r="A32" s="20"/>
      <c r="B32" s="21"/>
      <c r="C32" s="22"/>
      <c r="D32" s="19"/>
      <c r="E32" s="5"/>
      <c r="F32" s="5"/>
      <c r="G32" s="5"/>
      <c r="H32" s="5"/>
      <c r="GX32" s="4"/>
    </row>
    <row r="33" spans="1:8" s="5" customFormat="1" ht="39.75" customHeight="1">
      <c r="A33" s="28" t="s">
        <v>0</v>
      </c>
      <c r="B33" s="29" t="s">
        <v>45</v>
      </c>
      <c r="C33" s="29" t="s">
        <v>44</v>
      </c>
      <c r="D33" s="23"/>
    </row>
    <row r="34" spans="1:8" s="5" customFormat="1" ht="21.75" customHeight="1">
      <c r="A34" s="38" t="s">
        <v>2</v>
      </c>
      <c r="B34" s="39">
        <f>SUM(B35:B36)</f>
        <v>137000</v>
      </c>
      <c r="C34" s="39">
        <f>SUM(C35:C36)</f>
        <v>134616.52000000002</v>
      </c>
      <c r="D34" s="23"/>
      <c r="E34" s="9"/>
      <c r="F34" s="10"/>
      <c r="G34" s="6"/>
      <c r="H34" s="6"/>
    </row>
    <row r="35" spans="1:8" s="6" customFormat="1" ht="19.5" customHeight="1">
      <c r="A35" s="40" t="s">
        <v>47</v>
      </c>
      <c r="B35" s="41">
        <v>127000</v>
      </c>
      <c r="C35" s="41">
        <v>131616.54</v>
      </c>
      <c r="D35" s="24"/>
      <c r="E35" s="8"/>
      <c r="F35" s="11"/>
      <c r="G35" s="5"/>
      <c r="H35" s="5"/>
    </row>
    <row r="36" spans="1:8" s="5" customFormat="1" ht="19.5" customHeight="1">
      <c r="A36" s="14" t="s">
        <v>52</v>
      </c>
      <c r="B36" s="42">
        <v>10000</v>
      </c>
      <c r="C36" s="43">
        <v>2999.98</v>
      </c>
      <c r="D36" s="23"/>
      <c r="E36" s="8"/>
      <c r="F36" s="11"/>
      <c r="G36" s="6"/>
      <c r="H36" s="6"/>
    </row>
    <row r="37" spans="1:8" s="6" customFormat="1" ht="19.5" customHeight="1">
      <c r="A37" s="38" t="s">
        <v>3</v>
      </c>
      <c r="B37" s="39">
        <f>SUM(B38:B39)</f>
        <v>500000</v>
      </c>
      <c r="C37" s="39">
        <f>SUM(C38:C39)</f>
        <v>536600.60000000009</v>
      </c>
      <c r="D37" s="24"/>
      <c r="E37" s="8"/>
      <c r="F37" s="11"/>
    </row>
    <row r="38" spans="1:8" s="6" customFormat="1" ht="19.5" customHeight="1">
      <c r="A38" s="14" t="s">
        <v>55</v>
      </c>
      <c r="B38" s="42">
        <v>400000</v>
      </c>
      <c r="C38" s="43">
        <f>328132.89+111467.71</f>
        <v>439600.60000000003</v>
      </c>
      <c r="D38" s="24"/>
      <c r="E38" s="9"/>
      <c r="F38" s="10"/>
    </row>
    <row r="39" spans="1:8" s="6" customFormat="1" ht="19.5" customHeight="1">
      <c r="A39" s="14" t="s">
        <v>56</v>
      </c>
      <c r="B39" s="42">
        <v>100000</v>
      </c>
      <c r="C39" s="43">
        <v>97000</v>
      </c>
      <c r="D39" s="24"/>
      <c r="E39" s="8"/>
      <c r="F39" s="11"/>
      <c r="G39" s="5"/>
      <c r="H39" s="5"/>
    </row>
    <row r="40" spans="1:8" s="5" customFormat="1" ht="19.5" customHeight="1">
      <c r="A40" s="56" t="s">
        <v>22</v>
      </c>
      <c r="B40" s="57">
        <f>SUM(B41:B53)</f>
        <v>830000</v>
      </c>
      <c r="C40" s="57">
        <f>SUM(C41:C53)</f>
        <v>536786.63</v>
      </c>
      <c r="D40" s="15"/>
      <c r="E40" s="8"/>
      <c r="F40" s="11"/>
    </row>
    <row r="41" spans="1:8" s="5" customFormat="1" ht="19.5" customHeight="1">
      <c r="A41" s="14" t="s">
        <v>68</v>
      </c>
      <c r="B41" s="42">
        <v>220000</v>
      </c>
      <c r="C41" s="43">
        <f>62345.54+30000</f>
        <v>92345.540000000008</v>
      </c>
      <c r="D41" s="15"/>
      <c r="E41" s="8"/>
      <c r="F41" s="11"/>
    </row>
    <row r="42" spans="1:8" s="5" customFormat="1" ht="19.5" customHeight="1">
      <c r="A42" s="14" t="s">
        <v>67</v>
      </c>
      <c r="B42" s="42">
        <v>10000</v>
      </c>
      <c r="C42" s="43"/>
      <c r="D42" s="15"/>
      <c r="E42" s="8"/>
      <c r="F42" s="11"/>
    </row>
    <row r="43" spans="1:8" s="5" customFormat="1" ht="19.5" customHeight="1">
      <c r="A43" s="14" t="s">
        <v>66</v>
      </c>
      <c r="B43" s="42">
        <v>40000</v>
      </c>
      <c r="C43" s="43">
        <f>5002.7-1162-235.3</f>
        <v>3605.3999999999996</v>
      </c>
      <c r="D43" s="15"/>
      <c r="E43" s="8"/>
      <c r="F43" s="11"/>
    </row>
    <row r="44" spans="1:8" s="5" customFormat="1" ht="19.5" customHeight="1">
      <c r="A44" s="14" t="s">
        <v>65</v>
      </c>
      <c r="B44" s="42">
        <v>50000</v>
      </c>
      <c r="C44" s="43">
        <v>62058.54</v>
      </c>
      <c r="D44" s="15"/>
      <c r="E44" s="8"/>
      <c r="F44" s="11"/>
    </row>
    <row r="45" spans="1:8" s="5" customFormat="1" ht="19.5" customHeight="1">
      <c r="A45" s="14" t="s">
        <v>64</v>
      </c>
      <c r="B45" s="42">
        <v>45000</v>
      </c>
      <c r="C45" s="43"/>
      <c r="D45" s="15"/>
      <c r="E45" s="8"/>
      <c r="F45" s="11"/>
    </row>
    <row r="46" spans="1:8" s="5" customFormat="1" ht="19.5" customHeight="1">
      <c r="A46" s="14" t="s">
        <v>63</v>
      </c>
      <c r="B46" s="42">
        <v>50000</v>
      </c>
      <c r="C46" s="43"/>
      <c r="D46" s="15"/>
      <c r="E46" s="8"/>
      <c r="F46" s="11"/>
    </row>
    <row r="47" spans="1:8" s="5" customFormat="1" ht="19.5" customHeight="1">
      <c r="A47" s="14" t="s">
        <v>57</v>
      </c>
      <c r="B47" s="42">
        <v>230000</v>
      </c>
      <c r="C47" s="43">
        <f>172180+40816.8+9292.5</f>
        <v>222289.3</v>
      </c>
      <c r="D47" s="15"/>
      <c r="E47" s="8"/>
      <c r="F47" s="11"/>
    </row>
    <row r="48" spans="1:8" s="5" customFormat="1" ht="19.5" customHeight="1">
      <c r="A48" s="14" t="s">
        <v>58</v>
      </c>
      <c r="B48" s="42">
        <v>30000</v>
      </c>
      <c r="C48" s="43">
        <f>1162+235.3</f>
        <v>1397.3</v>
      </c>
      <c r="D48" s="15"/>
      <c r="E48" s="8"/>
      <c r="F48" s="11"/>
    </row>
    <row r="49" spans="1:8" s="5" customFormat="1" ht="19.5" customHeight="1">
      <c r="A49" s="14" t="s">
        <v>49</v>
      </c>
      <c r="B49" s="42">
        <v>10000</v>
      </c>
      <c r="C49" s="43">
        <f>59.4+40+235</f>
        <v>334.4</v>
      </c>
      <c r="D49" s="15"/>
      <c r="E49" s="8"/>
      <c r="F49" s="11"/>
    </row>
    <row r="50" spans="1:8" s="5" customFormat="1" ht="19.5" customHeight="1">
      <c r="A50" s="14" t="s">
        <v>69</v>
      </c>
      <c r="B50" s="42">
        <v>30000</v>
      </c>
      <c r="C50" s="43">
        <v>5000</v>
      </c>
      <c r="D50" s="15"/>
      <c r="E50" s="8"/>
      <c r="F50" s="11"/>
    </row>
    <row r="51" spans="1:8" s="5" customFormat="1" ht="19.5" customHeight="1">
      <c r="A51" s="14" t="s">
        <v>83</v>
      </c>
      <c r="B51" s="42">
        <v>40000</v>
      </c>
      <c r="C51" s="43">
        <f>68916.7+26574.1+10224+15500.12</f>
        <v>121214.91999999998</v>
      </c>
      <c r="D51" s="15"/>
      <c r="E51" s="12"/>
      <c r="F51" s="12"/>
    </row>
    <row r="52" spans="1:8" s="5" customFormat="1" ht="19.5" customHeight="1">
      <c r="A52" s="14" t="s">
        <v>50</v>
      </c>
      <c r="B52" s="42">
        <v>40000</v>
      </c>
      <c r="C52" s="43">
        <v>1000</v>
      </c>
      <c r="D52" s="15"/>
      <c r="E52" s="13"/>
      <c r="F52" s="13"/>
      <c r="G52" s="6"/>
      <c r="H52" s="6"/>
    </row>
    <row r="53" spans="1:8" s="6" customFormat="1" ht="19.5" customHeight="1">
      <c r="A53" s="14" t="s">
        <v>59</v>
      </c>
      <c r="B53" s="42">
        <v>35000</v>
      </c>
      <c r="C53" s="43">
        <f>1800+25741.23</f>
        <v>27541.23</v>
      </c>
      <c r="D53" s="24"/>
    </row>
    <row r="54" spans="1:8" s="6" customFormat="1" ht="19.5" customHeight="1">
      <c r="A54" s="56" t="s">
        <v>23</v>
      </c>
      <c r="B54" s="57">
        <f>SUM(B55:B75)</f>
        <v>1693227.68</v>
      </c>
      <c r="C54" s="57">
        <f>SUM(C55:C75)</f>
        <v>1601891.1699999997</v>
      </c>
      <c r="D54" s="24"/>
    </row>
    <row r="55" spans="1:8" s="6" customFormat="1" ht="19.5" customHeight="1">
      <c r="A55" s="14" t="s">
        <v>29</v>
      </c>
      <c r="B55" s="42">
        <v>1047944</v>
      </c>
      <c r="C55" s="43">
        <f>1122992.28-C81</f>
        <v>892960.71</v>
      </c>
      <c r="D55" s="24"/>
    </row>
    <row r="56" spans="1:8" s="6" customFormat="1" ht="19.5" customHeight="1">
      <c r="A56" s="14" t="s">
        <v>28</v>
      </c>
      <c r="B56" s="42">
        <v>227583.68</v>
      </c>
      <c r="C56" s="43">
        <f>232863.45-C82</f>
        <v>185700.80000000002</v>
      </c>
      <c r="D56" s="24"/>
    </row>
    <row r="57" spans="1:8" s="6" customFormat="1" ht="19.5" customHeight="1">
      <c r="A57" s="14" t="s">
        <v>54</v>
      </c>
      <c r="B57" s="42">
        <v>30000</v>
      </c>
      <c r="C57" s="43">
        <v>42040</v>
      </c>
      <c r="D57" s="24"/>
    </row>
    <row r="58" spans="1:8" s="6" customFormat="1" ht="19.5" customHeight="1">
      <c r="A58" s="14" t="s">
        <v>30</v>
      </c>
      <c r="B58" s="42">
        <v>30000</v>
      </c>
      <c r="C58" s="43">
        <f>5747+3447+1149+19550</f>
        <v>29893</v>
      </c>
      <c r="D58" s="24"/>
    </row>
    <row r="59" spans="1:8" s="6" customFormat="1" ht="19.5" customHeight="1">
      <c r="A59" s="14" t="s">
        <v>34</v>
      </c>
      <c r="B59" s="42">
        <v>14400</v>
      </c>
      <c r="C59" s="43">
        <v>13200</v>
      </c>
      <c r="D59" s="24"/>
    </row>
    <row r="60" spans="1:8" s="6" customFormat="1" ht="19.5" customHeight="1">
      <c r="A60" s="14" t="s">
        <v>60</v>
      </c>
      <c r="B60" s="42">
        <v>5000</v>
      </c>
      <c r="C60" s="43">
        <v>1500</v>
      </c>
      <c r="D60" s="25"/>
    </row>
    <row r="61" spans="1:8" s="6" customFormat="1" ht="19.5" customHeight="1">
      <c r="A61" s="14" t="s">
        <v>31</v>
      </c>
      <c r="B61" s="42">
        <v>20000</v>
      </c>
      <c r="C61" s="43">
        <f>6560+9300+1500</f>
        <v>17360</v>
      </c>
      <c r="D61" s="24"/>
    </row>
    <row r="62" spans="1:8" s="6" customFormat="1" ht="19.5" customHeight="1">
      <c r="A62" s="14" t="s">
        <v>27</v>
      </c>
      <c r="B62" s="42">
        <f>10000*12</f>
        <v>120000</v>
      </c>
      <c r="C62" s="58">
        <v>126531.26</v>
      </c>
      <c r="D62" s="24"/>
    </row>
    <row r="63" spans="1:8" s="6" customFormat="1" ht="19.5" customHeight="1">
      <c r="A63" s="14" t="s">
        <v>48</v>
      </c>
      <c r="B63" s="42">
        <v>25000</v>
      </c>
      <c r="C63" s="58">
        <f>73986.94</f>
        <v>73986.94</v>
      </c>
      <c r="D63" s="24"/>
    </row>
    <row r="64" spans="1:8" s="6" customFormat="1" ht="19.5" customHeight="1">
      <c r="A64" s="14" t="s">
        <v>26</v>
      </c>
      <c r="B64" s="42">
        <f>2500*12</f>
        <v>30000</v>
      </c>
      <c r="C64" s="43">
        <v>30000</v>
      </c>
      <c r="D64" s="24"/>
    </row>
    <row r="65" spans="1:8" s="6" customFormat="1" ht="19.5" customHeight="1">
      <c r="A65" s="14" t="s">
        <v>61</v>
      </c>
      <c r="B65" s="42">
        <v>5000</v>
      </c>
      <c r="C65" s="43">
        <v>19800</v>
      </c>
      <c r="D65" s="24"/>
    </row>
    <row r="66" spans="1:8" s="6" customFormat="1" ht="19.5" customHeight="1">
      <c r="A66" s="14" t="s">
        <v>53</v>
      </c>
      <c r="B66" s="42">
        <v>10000</v>
      </c>
      <c r="C66" s="43"/>
      <c r="D66" s="24"/>
    </row>
    <row r="67" spans="1:8" s="6" customFormat="1" ht="19.5" customHeight="1">
      <c r="A67" s="14" t="s">
        <v>62</v>
      </c>
      <c r="B67" s="42">
        <v>40000</v>
      </c>
      <c r="C67" s="43">
        <v>60600.19</v>
      </c>
      <c r="D67" s="24"/>
    </row>
    <row r="68" spans="1:8" s="6" customFormat="1" ht="19.5" customHeight="1">
      <c r="A68" s="14" t="s">
        <v>32</v>
      </c>
      <c r="B68" s="42">
        <v>15000</v>
      </c>
      <c r="C68" s="43">
        <f>6150+1550+800+1500+4462+1200+3600</f>
        <v>19262</v>
      </c>
      <c r="D68" s="24"/>
    </row>
    <row r="69" spans="1:8" s="6" customFormat="1" ht="19.5" customHeight="1">
      <c r="A69" s="14" t="s">
        <v>33</v>
      </c>
      <c r="B69" s="42">
        <v>5000</v>
      </c>
      <c r="C69" s="43">
        <v>5771.57</v>
      </c>
      <c r="D69" s="24"/>
    </row>
    <row r="70" spans="1:8" s="6" customFormat="1" ht="19.5" customHeight="1">
      <c r="A70" s="14" t="s">
        <v>35</v>
      </c>
      <c r="B70" s="42">
        <v>2000</v>
      </c>
      <c r="C70" s="43">
        <v>3360</v>
      </c>
      <c r="D70" s="24"/>
    </row>
    <row r="71" spans="1:8" s="6" customFormat="1" ht="19.5" customHeight="1">
      <c r="A71" s="14" t="s">
        <v>36</v>
      </c>
      <c r="B71" s="42">
        <v>15000</v>
      </c>
      <c r="C71" s="58">
        <f>25825.11+11403.53</f>
        <v>37228.639999999999</v>
      </c>
      <c r="D71" s="24"/>
    </row>
    <row r="72" spans="1:8" s="6" customFormat="1" ht="19.5" customHeight="1">
      <c r="A72" s="14" t="s">
        <v>37</v>
      </c>
      <c r="B72" s="42">
        <v>5000</v>
      </c>
      <c r="C72" s="43">
        <f>1700+1105+1294+1043+150+120+880</f>
        <v>6292</v>
      </c>
      <c r="D72" s="24"/>
    </row>
    <row r="73" spans="1:8" s="6" customFormat="1" ht="19.5" customHeight="1">
      <c r="A73" s="14" t="s">
        <v>38</v>
      </c>
      <c r="B73" s="42">
        <f>300*12+100*12</f>
        <v>4800</v>
      </c>
      <c r="C73" s="43">
        <v>2692.63</v>
      </c>
      <c r="D73" s="24"/>
    </row>
    <row r="74" spans="1:8" s="6" customFormat="1" ht="19.5" customHeight="1">
      <c r="A74" s="14" t="s">
        <v>51</v>
      </c>
      <c r="B74" s="42">
        <v>40000</v>
      </c>
      <c r="C74" s="43">
        <f>1846+11547.1+256.9+3100+17216.9-1000-334.4</f>
        <v>32632.5</v>
      </c>
      <c r="D74" s="24"/>
      <c r="E74" s="5"/>
      <c r="F74" s="5"/>
      <c r="G74" s="5"/>
      <c r="H74" s="5"/>
    </row>
    <row r="75" spans="1:8" s="5" customFormat="1" ht="19.5" customHeight="1">
      <c r="A75" s="14" t="s">
        <v>39</v>
      </c>
      <c r="B75" s="42">
        <v>1500</v>
      </c>
      <c r="C75" s="43">
        <f>457.88+621.05</f>
        <v>1078.9299999999998</v>
      </c>
      <c r="D75" s="23"/>
    </row>
    <row r="76" spans="1:8" s="5" customFormat="1" ht="19.5" customHeight="1">
      <c r="A76" s="56" t="s">
        <v>24</v>
      </c>
      <c r="B76" s="57">
        <f>SUM(B77:B79)</f>
        <v>197000</v>
      </c>
      <c r="C76" s="57">
        <f>SUM(C77:C79)</f>
        <v>181885.16999999998</v>
      </c>
      <c r="D76" s="23"/>
    </row>
    <row r="77" spans="1:8" s="5" customFormat="1" ht="19.5" customHeight="1">
      <c r="A77" s="14" t="s">
        <v>25</v>
      </c>
      <c r="B77" s="42">
        <v>183000</v>
      </c>
      <c r="C77" s="43">
        <f>167856.77+910</f>
        <v>168766.77</v>
      </c>
      <c r="D77" s="23"/>
    </row>
    <row r="78" spans="1:8" s="5" customFormat="1" ht="19.5" customHeight="1">
      <c r="A78" s="14" t="s">
        <v>46</v>
      </c>
      <c r="B78" s="42">
        <v>9000</v>
      </c>
      <c r="C78" s="43">
        <v>8118.4</v>
      </c>
      <c r="D78" s="23"/>
      <c r="E78" s="2"/>
      <c r="F78" s="59"/>
      <c r="G78" s="2"/>
      <c r="H78" s="2"/>
    </row>
    <row r="79" spans="1:8" ht="19.5" customHeight="1">
      <c r="A79" s="14" t="s">
        <v>40</v>
      </c>
      <c r="B79" s="42">
        <v>5000</v>
      </c>
      <c r="C79" s="43">
        <v>5000</v>
      </c>
      <c r="D79" s="19"/>
      <c r="F79" s="59"/>
    </row>
    <row r="80" spans="1:8" ht="19.5" customHeight="1">
      <c r="A80" s="56" t="s">
        <v>77</v>
      </c>
      <c r="B80" s="57">
        <f>SUM(B81:B83)</f>
        <v>0</v>
      </c>
      <c r="C80" s="57">
        <f>SUM(C81:C83)</f>
        <v>278680.22000000003</v>
      </c>
      <c r="D80" s="19"/>
    </row>
    <row r="81" spans="1:4" ht="19.5" customHeight="1">
      <c r="A81" s="14" t="s">
        <v>80</v>
      </c>
      <c r="B81" s="42"/>
      <c r="C81" s="43">
        <v>230031.57</v>
      </c>
      <c r="D81" s="19"/>
    </row>
    <row r="82" spans="1:4" ht="19.5" customHeight="1">
      <c r="A82" s="14" t="s">
        <v>78</v>
      </c>
      <c r="B82" s="42"/>
      <c r="C82" s="43">
        <v>47162.65</v>
      </c>
      <c r="D82" s="19"/>
    </row>
    <row r="83" spans="1:4" ht="19.5" customHeight="1">
      <c r="A83" s="14" t="s">
        <v>79</v>
      </c>
      <c r="B83" s="42"/>
      <c r="C83" s="43">
        <v>1486</v>
      </c>
      <c r="D83" s="19"/>
    </row>
    <row r="84" spans="1:4" ht="19.5" customHeight="1">
      <c r="A84" s="56" t="s">
        <v>10</v>
      </c>
      <c r="B84" s="57">
        <f>SUM(B85:B85)</f>
        <v>6000</v>
      </c>
      <c r="C84" s="57">
        <f>SUM(C85:C85)</f>
        <v>12500</v>
      </c>
      <c r="D84" s="19"/>
    </row>
    <row r="85" spans="1:4" ht="19.5" customHeight="1">
      <c r="A85" s="14" t="s">
        <v>82</v>
      </c>
      <c r="B85" s="42">
        <v>6000</v>
      </c>
      <c r="C85" s="43">
        <v>12500</v>
      </c>
      <c r="D85" s="19"/>
    </row>
    <row r="86" spans="1:4" ht="19.5" customHeight="1">
      <c r="A86" s="56" t="s">
        <v>86</v>
      </c>
      <c r="B86" s="57">
        <f>SUM(B87:B87)</f>
        <v>0</v>
      </c>
      <c r="C86" s="57">
        <f>SUM(C87:C87)</f>
        <v>379509</v>
      </c>
      <c r="D86" s="19"/>
    </row>
    <row r="87" spans="1:4" ht="19.5" customHeight="1">
      <c r="A87" s="14" t="s">
        <v>87</v>
      </c>
      <c r="B87" s="42"/>
      <c r="C87" s="43">
        <v>379509</v>
      </c>
      <c r="D87" s="19"/>
    </row>
    <row r="88" spans="1:4" ht="19.5" customHeight="1">
      <c r="A88" s="62" t="s">
        <v>1</v>
      </c>
      <c r="B88" s="63">
        <f>B34+B37+B40+B54+B76+B80+B84</f>
        <v>3363227.6799999997</v>
      </c>
      <c r="C88" s="63">
        <f>C34+C37+C40+C54+C76+C80+C84+C86</f>
        <v>3662469.31</v>
      </c>
      <c r="D88" s="31"/>
    </row>
    <row r="89" spans="1:4" ht="12.75" customHeight="1">
      <c r="A89" s="26"/>
      <c r="B89" s="21"/>
      <c r="C89" s="27"/>
      <c r="D89" s="19"/>
    </row>
  </sheetData>
  <sheetProtection selectLockedCells="1" selectUnlockedCells="1"/>
  <mergeCells count="2">
    <mergeCell ref="E4:H4"/>
    <mergeCell ref="A1:C2"/>
  </mergeCells>
  <pageMargins left="0.69404761904761902" right="0" top="0.39370078740157483" bottom="0.39370078740157483" header="0" footer="0"/>
  <pageSetup paperSize="9" scale="47" firstPageNumber="0" fitToHeight="2" orientation="portrait" horizontalDpi="300" verticalDpi="300" r:id="rId1"/>
  <headerFooter alignWithMargins="0">
    <oddFooter>&amp;C&amp;11Страница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ТСЖ Кропоткина 261</dc:creator>
  <cp:lastModifiedBy>User</cp:lastModifiedBy>
  <cp:lastPrinted>2014-03-29T13:11:50Z</cp:lastPrinted>
  <dcterms:created xsi:type="dcterms:W3CDTF">2012-09-21T10:43:47Z</dcterms:created>
  <dcterms:modified xsi:type="dcterms:W3CDTF">2014-04-10T11:28:30Z</dcterms:modified>
</cp:coreProperties>
</file>