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000" activeTab="1"/>
  </bookViews>
  <sheets>
    <sheet name="План 2014" sheetId="28" r:id="rId1"/>
    <sheet name="План работ 2014" sheetId="24" r:id="rId2"/>
    <sheet name="ФОТ и налоги автопаковка" sheetId="30" r:id="rId3"/>
    <sheet name="ФОТ и налоги" sheetId="22" r:id="rId4"/>
  </sheets>
  <definedNames>
    <definedName name="__xlnm.Print_Area">#REF!</definedName>
  </definedNames>
  <calcPr calcId="125725" refMode="R1C1"/>
</workbook>
</file>

<file path=xl/calcChain.xml><?xml version="1.0" encoding="utf-8"?>
<calcChain xmlns="http://schemas.openxmlformats.org/spreadsheetml/2006/main">
  <c r="C3" i="28"/>
  <c r="G7"/>
  <c r="C3" i="24"/>
  <c r="C46"/>
  <c r="C42"/>
  <c r="C33"/>
  <c r="C29"/>
  <c r="C19"/>
  <c r="C7" i="28"/>
  <c r="E7" i="30"/>
  <c r="F26" i="22"/>
  <c r="E26"/>
  <c r="G26"/>
  <c r="C31"/>
  <c r="C16"/>
  <c r="G8" i="30"/>
  <c r="E14" i="22"/>
  <c r="F16" i="30"/>
  <c r="F7"/>
  <c r="F8"/>
  <c r="C18" i="28"/>
  <c r="C16"/>
  <c r="C14"/>
  <c r="C10"/>
  <c r="E16" i="30"/>
  <c r="G16"/>
  <c r="C7"/>
  <c r="G7"/>
  <c r="D17"/>
  <c r="C17"/>
  <c r="F17"/>
  <c r="E17"/>
  <c r="D8"/>
  <c r="C8"/>
  <c r="E8"/>
  <c r="C65" i="28"/>
  <c r="F6"/>
  <c r="C69"/>
  <c r="C56"/>
  <c r="G28" i="22"/>
  <c r="F28"/>
  <c r="E28"/>
  <c r="C52" i="28"/>
  <c r="C42"/>
  <c r="F5"/>
  <c r="C29"/>
  <c r="F4"/>
  <c r="C26"/>
  <c r="C20"/>
  <c r="C9"/>
  <c r="E7" i="22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F14"/>
  <c r="G14"/>
  <c r="E15"/>
  <c r="F15"/>
  <c r="G15"/>
  <c r="D16"/>
  <c r="E16"/>
  <c r="F16"/>
  <c r="G16"/>
  <c r="E24"/>
  <c r="F24"/>
  <c r="G24"/>
  <c r="E25"/>
  <c r="F25"/>
  <c r="G25"/>
  <c r="E27"/>
  <c r="F27"/>
  <c r="G27"/>
  <c r="E29"/>
  <c r="F29"/>
  <c r="G29"/>
  <c r="E30"/>
  <c r="F30"/>
  <c r="G30"/>
  <c r="D31"/>
  <c r="E31"/>
  <c r="F31"/>
  <c r="C6" i="24"/>
  <c r="C50"/>
  <c r="G17" i="30"/>
  <c r="H3" i="28"/>
  <c r="C72"/>
  <c r="G31" i="22"/>
  <c r="C4" i="28"/>
  <c r="F7"/>
  <c r="H4"/>
  <c r="C5"/>
  <c r="H5"/>
  <c r="C6"/>
  <c r="H6"/>
  <c r="H7"/>
  <c r="C2"/>
  <c r="C22"/>
</calcChain>
</file>

<file path=xl/comments1.xml><?xml version="1.0" encoding="utf-8"?>
<comments xmlns="http://schemas.openxmlformats.org/spreadsheetml/2006/main">
  <authors>
    <author>анжелика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Из расчета тарифа  850,00 руб.</t>
        </r>
      </text>
    </comment>
  </commentList>
</comments>
</file>

<file path=xl/sharedStrings.xml><?xml version="1.0" encoding="utf-8"?>
<sst xmlns="http://schemas.openxmlformats.org/spreadsheetml/2006/main" count="188" uniqueCount="103">
  <si>
    <t>Статьи расходов</t>
  </si>
  <si>
    <t>ИТОГО</t>
  </si>
  <si>
    <t>Вывоз ТБО</t>
  </si>
  <si>
    <t xml:space="preserve"> Текущий ремонт</t>
  </si>
  <si>
    <t xml:space="preserve"> Содержание жилья</t>
  </si>
  <si>
    <t xml:space="preserve"> Вывоз ТБО</t>
  </si>
  <si>
    <t>Статьи доходов</t>
  </si>
  <si>
    <t xml:space="preserve"> Лифты</t>
  </si>
  <si>
    <t>Итого:</t>
  </si>
  <si>
    <t xml:space="preserve"> Начисления за коммунальные услуги</t>
  </si>
  <si>
    <t xml:space="preserve">     ООО "Новотелеком"</t>
  </si>
  <si>
    <t xml:space="preserve">     ОАО НФ "Ростелеком"</t>
  </si>
  <si>
    <t xml:space="preserve">     ОАО "Сибирские сети"</t>
  </si>
  <si>
    <t xml:space="preserve">     ИП Егорова Е.С. (ТД "Кропоткинский")</t>
  </si>
  <si>
    <t xml:space="preserve">     ЗАО "Эр-Телеком Холдинг"</t>
  </si>
  <si>
    <t xml:space="preserve">     ООО "Комгейт"</t>
  </si>
  <si>
    <t xml:space="preserve">     ЗАО "Элинда"</t>
  </si>
  <si>
    <t>Текущий ремонт</t>
  </si>
  <si>
    <t>Содержание жилья</t>
  </si>
  <si>
    <t>Лифты</t>
  </si>
  <si>
    <t xml:space="preserve"> Техническое обслуживание ЛДСС</t>
  </si>
  <si>
    <t xml:space="preserve"> Тех.обслуживание узла учета тепла</t>
  </si>
  <si>
    <t xml:space="preserve"> Электроэнергия МОП</t>
  </si>
  <si>
    <t xml:space="preserve"> Страховые взносы с ФОТ</t>
  </si>
  <si>
    <t xml:space="preserve"> Оплата труда персонала</t>
  </si>
  <si>
    <t xml:space="preserve"> Фонд председателя правления</t>
  </si>
  <si>
    <t xml:space="preserve"> Содержание автоматических ворот</t>
  </si>
  <si>
    <t xml:space="preserve"> Обслуживание ПО</t>
  </si>
  <si>
    <t xml:space="preserve"> Канцелярские расходы</t>
  </si>
  <si>
    <t xml:space="preserve"> Компенсация за использование л/а председателя</t>
  </si>
  <si>
    <t xml:space="preserve"> Содержание сайта </t>
  </si>
  <si>
    <t xml:space="preserve"> Расходы на услуги банка</t>
  </si>
  <si>
    <t xml:space="preserve"> Копировальные услуги, заправка катриджа и пр.</t>
  </si>
  <si>
    <t xml:space="preserve"> Расходы на связь</t>
  </si>
  <si>
    <t xml:space="preserve"> Отправка заказных писем</t>
  </si>
  <si>
    <t xml:space="preserve"> Страхование опасных объектов</t>
  </si>
  <si>
    <t xml:space="preserve"> Предпринимательская деятельность</t>
  </si>
  <si>
    <t xml:space="preserve"> Техническое освидетельствование</t>
  </si>
  <si>
    <t xml:space="preserve">    Вывоз и утилизация ТБО (МУП г.Новосибирска "САХ")</t>
  </si>
  <si>
    <t>Прочие выплаты, руб.</t>
  </si>
  <si>
    <t>Страховые взносы ПФР, руб.</t>
  </si>
  <si>
    <t>Страховые взносы в ФСС, руб.</t>
  </si>
  <si>
    <t>Итого, руб.</t>
  </si>
  <si>
    <t>Должность</t>
  </si>
  <si>
    <t>Председатель</t>
  </si>
  <si>
    <t>Бухгалтер</t>
  </si>
  <si>
    <t>Паспортист</t>
  </si>
  <si>
    <t>Дворник</t>
  </si>
  <si>
    <t>Уборщица</t>
  </si>
  <si>
    <t>Разнорабочий</t>
  </si>
  <si>
    <t>Электрик</t>
  </si>
  <si>
    <t>Сантехник</t>
  </si>
  <si>
    <t>ИТОГО:</t>
  </si>
  <si>
    <t>Сумма отпускных выплат, руб.</t>
  </si>
  <si>
    <t>Компенсация при увольнении, руб.</t>
  </si>
  <si>
    <t xml:space="preserve"> Услуги НП "ОРС"</t>
  </si>
  <si>
    <t>Дворник *</t>
  </si>
  <si>
    <t>* доплата дворнику в зимнее время</t>
  </si>
  <si>
    <t xml:space="preserve"> Приобретение материалов для текущего обслуживания здания</t>
  </si>
  <si>
    <t>Новый тариф</t>
  </si>
  <si>
    <t>Действующий тариф</t>
  </si>
  <si>
    <t>Разница</t>
  </si>
  <si>
    <t xml:space="preserve"> Генеральная уборка 4-х подъездов (1 раз в год)</t>
  </si>
  <si>
    <t xml:space="preserve"> Налог УСН</t>
  </si>
  <si>
    <t xml:space="preserve"> Промывка, испытания трубопроводов систем отопления</t>
  </si>
  <si>
    <t xml:space="preserve"> Обязательная аттестация сотрудников</t>
  </si>
  <si>
    <t xml:space="preserve"> Уборка и вывоз снега с придомовой территории</t>
  </si>
  <si>
    <t xml:space="preserve"> Ремонт межпанельных швов</t>
  </si>
  <si>
    <t xml:space="preserve"> Прочие доходы</t>
  </si>
  <si>
    <t xml:space="preserve"> Содержание автопарковки</t>
  </si>
  <si>
    <t xml:space="preserve">     ОАО "МТС"</t>
  </si>
  <si>
    <t xml:space="preserve">     ИП Цимбрилла В.В.</t>
  </si>
  <si>
    <t xml:space="preserve">     ООО "Фортуна"</t>
  </si>
  <si>
    <t xml:space="preserve"> Отключение стояка</t>
  </si>
  <si>
    <t>План на 2014 г.</t>
  </si>
  <si>
    <t>План на 2014г.</t>
  </si>
  <si>
    <t>План работ по содержанию и ремонту общего имущества                                               ТСЖ "Кропоткина 261" на 2014г.</t>
  </si>
  <si>
    <t>Расходы  на отпускные выплаты, компенсации  2014г.</t>
  </si>
  <si>
    <t>Расчет тарифов на 2014 год</t>
  </si>
  <si>
    <t xml:space="preserve"> Ремонт 4-го подъезда</t>
  </si>
  <si>
    <t xml:space="preserve"> Услуги КАМАЗа, экскаватора для вывоза КГО</t>
  </si>
  <si>
    <t>Содержание автопарковки</t>
  </si>
  <si>
    <t>Контролер (4 чел)</t>
  </si>
  <si>
    <t xml:space="preserve"> Мелкий ремонт лестниц и подъездов</t>
  </si>
  <si>
    <t xml:space="preserve"> Установка кранов системы пожаротушения</t>
  </si>
  <si>
    <t xml:space="preserve"> Ремонт канализации 4-го подъезда</t>
  </si>
  <si>
    <t xml:space="preserve"> Замена светильников на энергосберегающие в 1 подъезде</t>
  </si>
  <si>
    <t xml:space="preserve"> Благоустройство двора</t>
  </si>
  <si>
    <t xml:space="preserve"> Ремонт дорожного покрытия дворовой территории</t>
  </si>
  <si>
    <t xml:space="preserve"> Обновление информационных стендов в подъездах</t>
  </si>
  <si>
    <t xml:space="preserve"> Освещение парковки (замена на светодиоды)</t>
  </si>
  <si>
    <t xml:space="preserve"> Отделка 4-х входных тамбуров</t>
  </si>
  <si>
    <t xml:space="preserve"> Ремонт лифтовых кабин</t>
  </si>
  <si>
    <t>Пояснения к расчету тарифов:</t>
  </si>
  <si>
    <t>1. Текущий ремонт - расчет тарифа включает планируемые доходы от предпринимательской деятельности за 2014г. в размере 197600,00 руб., остаток неиспользованных средств по статье текущий ремонт за 2013г. в размере 58555,31 руб., остаток средств по начислениям за услугу "Обслуживание видеонаблюдения" в размере 10545,15 руб., прочие доходы ТСЖ за 2013г. в размере 5950,00 руб. - начисления по статье "Отключение/подключение стояка", 20415,35 руб - пени за несвоевременную оплату услуг.</t>
  </si>
  <si>
    <t>2. Содержание жилья - расчет тарифа включает остаток неиспользованных средств по статье за 2013г. В размере 29774,05 руб.</t>
  </si>
  <si>
    <t>3. Лифты - расчет тарифа включает неиспользованный остаток средств по статье за 2013г. В размере 102542,17 руб.</t>
  </si>
  <si>
    <t xml:space="preserve"> Ограждение пешеходной зоны у 1 и 4 подъезда</t>
  </si>
  <si>
    <t>Оклад, в т.ч. Районный коэффициент руб.</t>
  </si>
  <si>
    <t>Фонд оплаты труда и налоги по статье "Содержание автопарковки" за 1 месяц в 2014г.</t>
  </si>
  <si>
    <t>Расходы  на отпускные выплаты, компенсации в 2014г.</t>
  </si>
  <si>
    <t>Фонд оплаты труда и налоги по статье "Содержание жилья" за 1 месяц в 2014г.</t>
  </si>
  <si>
    <t>Оклад, в т.ч. районный коэффициент, руб.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</si>
</sst>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\ #,##0.00&quot;    &quot;;\-#,##0.00&quot;    &quot;;&quot; -&quot;#&quot;    &quot;;@\ "/>
    <numFmt numFmtId="166" formatCode="#,##0.00;[Red]\-#,##0.00"/>
    <numFmt numFmtId="173" formatCode="#,##0.00_р_."/>
    <numFmt numFmtId="174" formatCode="#,##0.00_ ;[Red]\-#,##0.00\ "/>
    <numFmt numFmtId="175" formatCode="#,##0.00&quot;р.&quot;"/>
  </numFmts>
  <fonts count="21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1"/>
      <charset val="204"/>
    </font>
    <font>
      <sz val="10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27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2" tint="-9.9978637043366805E-2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4" tint="0.59999389629810485"/>
        <bgColor indexed="46"/>
      </patternFill>
    </fill>
    <fill>
      <patternFill patternType="solid">
        <fgColor theme="0"/>
        <bgColor indexed="44"/>
      </patternFill>
    </fill>
    <fill>
      <patternFill patternType="solid">
        <fgColor theme="2"/>
        <bgColor indexed="46"/>
      </patternFill>
    </fill>
    <fill>
      <patternFill patternType="solid">
        <fgColor theme="0"/>
        <bgColor indexed="27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4" fillId="0" borderId="0"/>
    <xf numFmtId="9" fontId="6" fillId="0" borderId="0"/>
    <xf numFmtId="165" fontId="5" fillId="0" borderId="0"/>
  </cellStyleXfs>
  <cellXfs count="105">
    <xf numFmtId="0" fontId="0" fillId="0" borderId="0" xfId="0"/>
    <xf numFmtId="4" fontId="7" fillId="0" borderId="0" xfId="1" applyNumberFormat="1" applyFont="1" applyAlignment="1" applyProtection="1">
      <alignment wrapText="1"/>
    </xf>
    <xf numFmtId="4" fontId="7" fillId="0" borderId="0" xfId="1" applyNumberFormat="1" applyFont="1" applyAlignment="1" applyProtection="1">
      <alignment horizontal="right"/>
    </xf>
    <xf numFmtId="0" fontId="7" fillId="0" borderId="0" xfId="1" applyFont="1" applyProtection="1"/>
    <xf numFmtId="0" fontId="7" fillId="0" borderId="0" xfId="1" applyFont="1"/>
    <xf numFmtId="0" fontId="8" fillId="0" borderId="0" xfId="1" applyFont="1" applyProtection="1"/>
    <xf numFmtId="0" fontId="7" fillId="0" borderId="0" xfId="1" applyFont="1" applyAlignment="1" applyProtection="1">
      <alignment horizontal="left" indent="1"/>
    </xf>
    <xf numFmtId="4" fontId="7" fillId="0" borderId="0" xfId="1" applyNumberFormat="1" applyFont="1" applyProtection="1"/>
    <xf numFmtId="0" fontId="7" fillId="0" borderId="0" xfId="1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73" fontId="0" fillId="0" borderId="1" xfId="0" applyNumberForma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73" fontId="18" fillId="3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75" fontId="7" fillId="0" borderId="0" xfId="1" applyNumberFormat="1" applyFont="1" applyProtection="1"/>
    <xf numFmtId="4" fontId="10" fillId="4" borderId="0" xfId="1" applyNumberFormat="1" applyFont="1" applyFill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right"/>
    </xf>
    <xf numFmtId="173" fontId="11" fillId="4" borderId="0" xfId="1" applyNumberFormat="1" applyFont="1" applyFill="1" applyBorder="1" applyAlignment="1" applyProtection="1">
      <alignment horizontal="right"/>
    </xf>
    <xf numFmtId="0" fontId="7" fillId="4" borderId="0" xfId="1" applyFont="1" applyFill="1" applyBorder="1" applyProtection="1"/>
    <xf numFmtId="4" fontId="12" fillId="0" borderId="0" xfId="1" applyNumberFormat="1" applyFont="1" applyAlignment="1" applyProtection="1">
      <alignment horizontal="center" wrapText="1"/>
    </xf>
    <xf numFmtId="4" fontId="13" fillId="4" borderId="3" xfId="1" applyNumberFormat="1" applyFont="1" applyFill="1" applyBorder="1" applyAlignment="1" applyProtection="1">
      <alignment horizontal="left" wrapText="1" indent="1"/>
    </xf>
    <xf numFmtId="0" fontId="7" fillId="0" borderId="0" xfId="1" applyFont="1" applyBorder="1" applyProtection="1"/>
    <xf numFmtId="4" fontId="14" fillId="5" borderId="4" xfId="8" applyNumberFormat="1" applyFont="1" applyFill="1" applyBorder="1" applyAlignment="1" applyProtection="1">
      <alignment horizontal="center" vertical="center" wrapText="1"/>
    </xf>
    <xf numFmtId="4" fontId="14" fillId="5" borderId="5" xfId="8" applyNumberFormat="1" applyFont="1" applyFill="1" applyBorder="1" applyAlignment="1" applyProtection="1">
      <alignment horizontal="center" vertical="center" wrapText="1"/>
    </xf>
    <xf numFmtId="173" fontId="0" fillId="0" borderId="0" xfId="0" applyNumberFormat="1"/>
    <xf numFmtId="4" fontId="13" fillId="4" borderId="6" xfId="1" applyNumberFormat="1" applyFont="1" applyFill="1" applyBorder="1" applyAlignment="1" applyProtection="1">
      <alignment horizontal="left" wrapText="1" indent="1"/>
    </xf>
    <xf numFmtId="175" fontId="13" fillId="0" borderId="1" xfId="1" applyNumberFormat="1" applyFont="1" applyBorder="1" applyProtection="1"/>
    <xf numFmtId="0" fontId="13" fillId="0" borderId="0" xfId="1" applyFont="1" applyProtection="1"/>
    <xf numFmtId="175" fontId="13" fillId="0" borderId="0" xfId="1" applyNumberFormat="1" applyFont="1" applyProtection="1"/>
    <xf numFmtId="4" fontId="12" fillId="6" borderId="1" xfId="1" applyNumberFormat="1" applyFont="1" applyFill="1" applyBorder="1" applyAlignment="1" applyProtection="1">
      <alignment wrapText="1"/>
    </xf>
    <xf numFmtId="173" fontId="9" fillId="7" borderId="0" xfId="8" applyNumberFormat="1" applyFont="1" applyFill="1" applyBorder="1" applyAlignment="1" applyProtection="1">
      <alignment horizontal="right" vertical="center"/>
      <protection locked="0"/>
    </xf>
    <xf numFmtId="4" fontId="7" fillId="4" borderId="0" xfId="1" applyNumberFormat="1" applyFont="1" applyFill="1" applyBorder="1" applyAlignment="1" applyProtection="1">
      <alignment wrapText="1"/>
    </xf>
    <xf numFmtId="0" fontId="19" fillId="0" borderId="0" xfId="0" applyFont="1" applyBorder="1" applyAlignment="1">
      <alignment horizontal="center" vertical="center"/>
    </xf>
    <xf numFmtId="4" fontId="0" fillId="0" borderId="0" xfId="0" applyNumberFormat="1"/>
    <xf numFmtId="4" fontId="13" fillId="4" borderId="7" xfId="1" applyNumberFormat="1" applyFont="1" applyFill="1" applyBorder="1" applyAlignment="1" applyProtection="1">
      <alignment horizontal="left" wrapText="1" indent="1"/>
    </xf>
    <xf numFmtId="4" fontId="12" fillId="3" borderId="6" xfId="1" applyNumberFormat="1" applyFont="1" applyFill="1" applyBorder="1" applyAlignment="1" applyProtection="1">
      <alignment horizontal="left" vertical="center" wrapText="1" indent="1"/>
    </xf>
    <xf numFmtId="4" fontId="12" fillId="3" borderId="6" xfId="1" applyNumberFormat="1" applyFont="1" applyFill="1" applyBorder="1" applyAlignment="1" applyProtection="1">
      <alignment horizontal="left" wrapText="1" indent="1"/>
    </xf>
    <xf numFmtId="173" fontId="12" fillId="8" borderId="3" xfId="9" applyNumberFormat="1" applyFont="1" applyFill="1" applyBorder="1" applyAlignment="1" applyProtection="1">
      <alignment horizontal="right"/>
    </xf>
    <xf numFmtId="4" fontId="12" fillId="2" borderId="6" xfId="8" applyNumberFormat="1" applyFont="1" applyFill="1" applyBorder="1" applyAlignment="1" applyProtection="1">
      <alignment horizontal="center" vertical="center" wrapText="1"/>
    </xf>
    <xf numFmtId="4" fontId="12" fillId="2" borderId="3" xfId="8" applyNumberFormat="1" applyFont="1" applyFill="1" applyBorder="1" applyAlignment="1" applyProtection="1">
      <alignment horizontal="center" vertical="center" wrapText="1"/>
    </xf>
    <xf numFmtId="173" fontId="12" fillId="9" borderId="3" xfId="8" applyNumberFormat="1" applyFont="1" applyFill="1" applyBorder="1" applyAlignment="1" applyProtection="1">
      <alignment horizontal="right" vertical="center"/>
      <protection locked="0"/>
    </xf>
    <xf numFmtId="173" fontId="13" fillId="10" borderId="3" xfId="1" applyNumberFormat="1" applyFont="1" applyFill="1" applyBorder="1" applyAlignment="1" applyProtection="1">
      <alignment horizontal="right"/>
    </xf>
    <xf numFmtId="173" fontId="12" fillId="8" borderId="3" xfId="1" applyNumberFormat="1" applyFont="1" applyFill="1" applyBorder="1" applyAlignment="1" applyProtection="1">
      <alignment horizontal="right"/>
    </xf>
    <xf numFmtId="173" fontId="13" fillId="11" borderId="3" xfId="1" applyNumberFormat="1" applyFont="1" applyFill="1" applyBorder="1" applyAlignment="1" applyProtection="1">
      <alignment horizontal="right"/>
    </xf>
    <xf numFmtId="0" fontId="16" fillId="4" borderId="0" xfId="0" applyFont="1" applyFill="1" applyBorder="1" applyAlignment="1">
      <alignment horizontal="left"/>
    </xf>
    <xf numFmtId="173" fontId="13" fillId="11" borderId="3" xfId="1" applyNumberFormat="1" applyFont="1" applyFill="1" applyBorder="1" applyAlignment="1" applyProtection="1">
      <alignment horizontal="right" vertical="center"/>
    </xf>
    <xf numFmtId="4" fontId="12" fillId="12" borderId="3" xfId="1" applyNumberFormat="1" applyFont="1" applyFill="1" applyBorder="1" applyAlignment="1" applyProtection="1">
      <alignment wrapText="1"/>
    </xf>
    <xf numFmtId="166" fontId="12" fillId="12" borderId="3" xfId="8" applyNumberFormat="1" applyFont="1" applyFill="1" applyBorder="1" applyAlignment="1" applyProtection="1">
      <alignment horizontal="right"/>
    </xf>
    <xf numFmtId="4" fontId="13" fillId="13" borderId="3" xfId="1" applyNumberFormat="1" applyFont="1" applyFill="1" applyBorder="1" applyAlignment="1" applyProtection="1">
      <alignment wrapText="1"/>
    </xf>
    <xf numFmtId="166" fontId="13" fillId="14" borderId="3" xfId="8" applyNumberFormat="1" applyFont="1" applyFill="1" applyBorder="1" applyAlignment="1" applyProtection="1">
      <alignment horizontal="right"/>
    </xf>
    <xf numFmtId="4" fontId="13" fillId="0" borderId="3" xfId="1" applyNumberFormat="1" applyFont="1" applyBorder="1" applyAlignment="1" applyProtection="1">
      <alignment horizontal="left" wrapText="1" indent="1"/>
    </xf>
    <xf numFmtId="166" fontId="13" fillId="11" borderId="3" xfId="1" applyNumberFormat="1" applyFont="1" applyFill="1" applyBorder="1" applyAlignment="1" applyProtection="1">
      <alignment horizontal="right"/>
    </xf>
    <xf numFmtId="4" fontId="12" fillId="12" borderId="3" xfId="1" applyNumberFormat="1" applyFont="1" applyFill="1" applyBorder="1" applyAlignment="1" applyProtection="1">
      <alignment horizontal="left" wrapText="1"/>
    </xf>
    <xf numFmtId="4" fontId="16" fillId="4" borderId="3" xfId="1" applyNumberFormat="1" applyFont="1" applyFill="1" applyBorder="1" applyAlignment="1" applyProtection="1">
      <alignment horizontal="left" wrapText="1" indent="1"/>
    </xf>
    <xf numFmtId="166" fontId="16" fillId="11" borderId="3" xfId="1" applyNumberFormat="1" applyFont="1" applyFill="1" applyBorder="1" applyAlignment="1" applyProtection="1">
      <alignment horizontal="right"/>
    </xf>
    <xf numFmtId="166" fontId="13" fillId="15" borderId="3" xfId="1" applyNumberFormat="1" applyFont="1" applyFill="1" applyBorder="1" applyAlignment="1" applyProtection="1">
      <alignment horizontal="right"/>
    </xf>
    <xf numFmtId="166" fontId="16" fillId="15" borderId="3" xfId="1" applyNumberFormat="1" applyFont="1" applyFill="1" applyBorder="1" applyAlignment="1" applyProtection="1">
      <alignment horizontal="right"/>
    </xf>
    <xf numFmtId="166" fontId="13" fillId="13" borderId="3" xfId="8" applyNumberFormat="1" applyFont="1" applyFill="1" applyBorder="1" applyAlignment="1" applyProtection="1">
      <alignment horizontal="right"/>
    </xf>
    <xf numFmtId="4" fontId="12" fillId="16" borderId="3" xfId="1" applyNumberFormat="1" applyFont="1" applyFill="1" applyBorder="1" applyAlignment="1" applyProtection="1">
      <alignment wrapText="1"/>
    </xf>
    <xf numFmtId="166" fontId="12" fillId="16" borderId="3" xfId="8" applyNumberFormat="1" applyFont="1" applyFill="1" applyBorder="1" applyAlignment="1" applyProtection="1">
      <alignment horizontal="right"/>
    </xf>
    <xf numFmtId="4" fontId="14" fillId="16" borderId="3" xfId="1" applyNumberFormat="1" applyFont="1" applyFill="1" applyBorder="1" applyAlignment="1" applyProtection="1">
      <alignment wrapText="1"/>
    </xf>
    <xf numFmtId="166" fontId="14" fillId="16" borderId="3" xfId="8" applyNumberFormat="1" applyFont="1" applyFill="1" applyBorder="1" applyAlignment="1" applyProtection="1">
      <alignment horizontal="right"/>
    </xf>
    <xf numFmtId="4" fontId="13" fillId="0" borderId="8" xfId="1" applyNumberFormat="1" applyFont="1" applyBorder="1" applyAlignment="1" applyProtection="1">
      <alignment horizontal="left" wrapText="1" indent="1"/>
    </xf>
    <xf numFmtId="166" fontId="13" fillId="15" borderId="8" xfId="1" applyNumberFormat="1" applyFont="1" applyFill="1" applyBorder="1" applyAlignment="1" applyProtection="1">
      <alignment horizontal="right"/>
    </xf>
    <xf numFmtId="174" fontId="12" fillId="6" borderId="1" xfId="1" applyNumberFormat="1" applyFont="1" applyFill="1" applyBorder="1" applyProtection="1"/>
    <xf numFmtId="175" fontId="13" fillId="0" borderId="9" xfId="1" applyNumberFormat="1" applyFont="1" applyBorder="1" applyProtection="1"/>
    <xf numFmtId="0" fontId="13" fillId="6" borderId="1" xfId="1" applyFont="1" applyFill="1" applyBorder="1" applyProtection="1"/>
    <xf numFmtId="175" fontId="13" fillId="6" borderId="1" xfId="1" applyNumberFormat="1" applyFont="1" applyFill="1" applyBorder="1" applyProtection="1"/>
    <xf numFmtId="4" fontId="13" fillId="4" borderId="10" xfId="1" applyNumberFormat="1" applyFont="1" applyFill="1" applyBorder="1" applyAlignment="1" applyProtection="1">
      <alignment horizontal="left" wrapText="1" indent="1"/>
    </xf>
    <xf numFmtId="175" fontId="13" fillId="0" borderId="11" xfId="1" applyNumberFormat="1" applyFont="1" applyBorder="1" applyProtection="1"/>
    <xf numFmtId="0" fontId="13" fillId="0" borderId="1" xfId="1" applyFont="1" applyBorder="1" applyAlignment="1" applyProtection="1"/>
    <xf numFmtId="0" fontId="13" fillId="0" borderId="1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</xf>
    <xf numFmtId="2" fontId="13" fillId="0" borderId="0" xfId="1" applyNumberFormat="1" applyFont="1" applyAlignment="1" applyProtection="1">
      <alignment vertical="top" wrapText="1"/>
    </xf>
    <xf numFmtId="0" fontId="12" fillId="0" borderId="0" xfId="1" applyFont="1" applyProtection="1"/>
    <xf numFmtId="173" fontId="12" fillId="17" borderId="0" xfId="9" applyNumberFormat="1" applyFont="1" applyFill="1" applyBorder="1" applyAlignment="1" applyProtection="1">
      <alignment horizontal="right"/>
    </xf>
    <xf numFmtId="0" fontId="16" fillId="4" borderId="12" xfId="0" applyFont="1" applyFill="1" applyBorder="1"/>
    <xf numFmtId="0" fontId="16" fillId="4" borderId="13" xfId="0" applyFont="1" applyFill="1" applyBorder="1"/>
    <xf numFmtId="0" fontId="16" fillId="4" borderId="14" xfId="0" applyFont="1" applyFill="1" applyBorder="1" applyAlignment="1">
      <alignment horizontal="left"/>
    </xf>
    <xf numFmtId="4" fontId="12" fillId="4" borderId="0" xfId="1" applyNumberFormat="1" applyFont="1" applyFill="1" applyBorder="1" applyAlignment="1" applyProtection="1">
      <alignment horizontal="left" wrapText="1" indent="1"/>
    </xf>
    <xf numFmtId="0" fontId="8" fillId="0" borderId="0" xfId="1" applyFont="1" applyBorder="1" applyProtection="1"/>
    <xf numFmtId="0" fontId="20" fillId="3" borderId="1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" fontId="13" fillId="4" borderId="0" xfId="1" applyNumberFormat="1" applyFont="1" applyFill="1" applyBorder="1" applyAlignment="1" applyProtection="1">
      <alignment horizontal="left" wrapText="1" indent="1"/>
    </xf>
    <xf numFmtId="0" fontId="10" fillId="4" borderId="0" xfId="1" applyFont="1" applyFill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right"/>
    </xf>
    <xf numFmtId="4" fontId="12" fillId="4" borderId="0" xfId="1" applyNumberFormat="1" applyFont="1" applyFill="1" applyBorder="1" applyAlignment="1" applyProtection="1">
      <alignment wrapText="1"/>
    </xf>
    <xf numFmtId="173" fontId="10" fillId="4" borderId="0" xfId="1" applyNumberFormat="1" applyFont="1" applyFill="1" applyBorder="1" applyAlignment="1" applyProtection="1">
      <alignment horizontal="right"/>
    </xf>
    <xf numFmtId="2" fontId="13" fillId="0" borderId="0" xfId="1" applyNumberFormat="1" applyFont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/>
    </xf>
    <xf numFmtId="4" fontId="12" fillId="4" borderId="0" xfId="1" applyNumberFormat="1" applyFont="1" applyFill="1" applyBorder="1" applyAlignment="1" applyProtection="1">
      <alignment horizontal="center" wrapText="1"/>
    </xf>
    <xf numFmtId="4" fontId="15" fillId="0" borderId="0" xfId="1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1">
    <cellStyle name="Excel Built-in Normal" xfId="1"/>
    <cellStyle name="Excel Built-in Normal 1" xfId="2"/>
    <cellStyle name="Heading 1" xfId="3"/>
    <cellStyle name="Heading1 1" xfId="4"/>
    <cellStyle name="Result 1" xfId="5"/>
    <cellStyle name="Result2 1" xfId="6"/>
    <cellStyle name="Обычный" xfId="0" builtinId="0"/>
    <cellStyle name="Обычный 2" xfId="7"/>
    <cellStyle name="Обычный_Лист для регионов" xfId="8"/>
    <cellStyle name="Процентный" xfId="9" builtinId="5"/>
    <cellStyle name="Финансов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B7DEE8"/>
      <rgbColor rgb="00660066"/>
      <rgbColor rgb="00DA9694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2CDDC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85"/>
  <sheetViews>
    <sheetView zoomScale="85" zoomScaleNormal="85" workbookViewId="0">
      <selection activeCell="C72" sqref="C72"/>
    </sheetView>
  </sheetViews>
  <sheetFormatPr defaultColWidth="9.42578125" defaultRowHeight="11.25"/>
  <cols>
    <col min="1" max="1" width="9.42578125" style="4"/>
    <col min="2" max="2" width="65.140625" style="1" customWidth="1"/>
    <col min="3" max="3" width="21.85546875" style="3" customWidth="1"/>
    <col min="4" max="4" width="14" style="3" customWidth="1"/>
    <col min="5" max="5" width="23.85546875" style="3" customWidth="1"/>
    <col min="6" max="6" width="14.7109375" style="3" customWidth="1"/>
    <col min="7" max="7" width="15.28515625" style="3" customWidth="1"/>
    <col min="8" max="8" width="13.28515625" style="3" customWidth="1"/>
    <col min="9" max="205" width="9.42578125" style="3"/>
    <col min="206" max="16384" width="9.42578125" style="4"/>
  </cols>
  <sheetData>
    <row r="1" spans="2:9" s="3" customFormat="1" ht="33" customHeight="1">
      <c r="B1" s="41" t="s">
        <v>6</v>
      </c>
      <c r="C1" s="42" t="s">
        <v>74</v>
      </c>
      <c r="E1" s="94" t="s">
        <v>78</v>
      </c>
      <c r="F1" s="94"/>
      <c r="G1" s="94"/>
      <c r="H1" s="94"/>
    </row>
    <row r="2" spans="2:9" s="3" customFormat="1" ht="39" customHeight="1">
      <c r="B2" s="38" t="s">
        <v>9</v>
      </c>
      <c r="C2" s="43">
        <f>SUM(C3:C8)</f>
        <v>3010131.89</v>
      </c>
      <c r="E2" s="73"/>
      <c r="F2" s="74" t="s">
        <v>59</v>
      </c>
      <c r="G2" s="74" t="s">
        <v>60</v>
      </c>
      <c r="H2" s="75" t="s">
        <v>61</v>
      </c>
    </row>
    <row r="3" spans="2:9" s="3" customFormat="1" ht="17.25" customHeight="1">
      <c r="B3" s="28" t="s">
        <v>5</v>
      </c>
      <c r="C3" s="44">
        <f>F3*10256*12</f>
        <v>136609.92000000001</v>
      </c>
      <c r="E3" s="71" t="s">
        <v>5</v>
      </c>
      <c r="F3" s="72">
        <v>1.1100000000000001</v>
      </c>
      <c r="G3" s="72">
        <v>1.1100000000000001</v>
      </c>
      <c r="H3" s="72">
        <f>F3-G3</f>
        <v>0</v>
      </c>
    </row>
    <row r="4" spans="2:9" s="3" customFormat="1" ht="17.25" customHeight="1">
      <c r="B4" s="28" t="s">
        <v>3</v>
      </c>
      <c r="C4" s="44">
        <f>F4*12*10256</f>
        <v>454934.19</v>
      </c>
      <c r="E4" s="28" t="s">
        <v>3</v>
      </c>
      <c r="F4" s="29">
        <f>(C29-293065.81)/10256/12</f>
        <v>3.6964881532761313</v>
      </c>
      <c r="G4" s="29">
        <v>3.02</v>
      </c>
      <c r="H4" s="29">
        <f>F4-G4</f>
        <v>0.67648815327613132</v>
      </c>
    </row>
    <row r="5" spans="2:9" s="3" customFormat="1" ht="17.25" customHeight="1">
      <c r="B5" s="28" t="s">
        <v>4</v>
      </c>
      <c r="C5" s="44">
        <f>F5*10256*12</f>
        <v>1846129.9500000002</v>
      </c>
      <c r="E5" s="28" t="s">
        <v>4</v>
      </c>
      <c r="F5" s="29">
        <f>(C42-29774.05)/10256/12</f>
        <v>15.000405859984399</v>
      </c>
      <c r="G5" s="29">
        <v>13.8</v>
      </c>
      <c r="H5" s="29">
        <f>F5-G5</f>
        <v>1.2004058599843983</v>
      </c>
    </row>
    <row r="6" spans="2:9" s="3" customFormat="1" ht="17.25" customHeight="1">
      <c r="B6" s="28" t="s">
        <v>7</v>
      </c>
      <c r="C6" s="44">
        <f>F6*10256*12</f>
        <v>62457.829999999994</v>
      </c>
      <c r="E6" s="37" t="s">
        <v>7</v>
      </c>
      <c r="F6" s="68">
        <f>(C65-102542.17)/10256/12</f>
        <v>0.50749016835673422</v>
      </c>
      <c r="G6" s="68">
        <v>1.6</v>
      </c>
      <c r="H6" s="68">
        <f>F6-G6</f>
        <v>-1.092509831643266</v>
      </c>
    </row>
    <row r="7" spans="2:9" s="3" customFormat="1" ht="17.25" customHeight="1">
      <c r="B7" s="28" t="s">
        <v>69</v>
      </c>
      <c r="C7" s="44">
        <f>50*850*12</f>
        <v>510000</v>
      </c>
      <c r="E7" s="69" t="s">
        <v>52</v>
      </c>
      <c r="F7" s="70">
        <f>SUM(F3:F6)</f>
        <v>20.314384181617267</v>
      </c>
      <c r="G7" s="70">
        <f>SUM(G3:G6)</f>
        <v>19.53</v>
      </c>
      <c r="H7" s="70">
        <f>SUM(H3:H6)</f>
        <v>0.78438418161726364</v>
      </c>
    </row>
    <row r="8" spans="2:9" s="3" customFormat="1" ht="17.25" hidden="1" customHeight="1">
      <c r="B8" s="28" t="s">
        <v>73</v>
      </c>
      <c r="C8" s="44">
        <v>0</v>
      </c>
      <c r="E8" s="30"/>
      <c r="F8" s="31"/>
      <c r="G8" s="30"/>
      <c r="H8" s="31"/>
    </row>
    <row r="9" spans="2:9" s="3" customFormat="1" ht="17.25" customHeight="1">
      <c r="B9" s="38" t="s">
        <v>36</v>
      </c>
      <c r="C9" s="45">
        <f>SUM(C10:C19)</f>
        <v>197600</v>
      </c>
      <c r="F9" s="17"/>
      <c r="G9" s="17"/>
    </row>
    <row r="10" spans="2:9" s="3" customFormat="1" ht="17.25" customHeight="1">
      <c r="B10" s="79" t="s">
        <v>10</v>
      </c>
      <c r="C10" s="44">
        <f>10000</f>
        <v>10000</v>
      </c>
      <c r="E10" s="77" t="s">
        <v>93</v>
      </c>
      <c r="F10" s="17"/>
    </row>
    <row r="11" spans="2:9" s="3" customFormat="1" ht="17.25" customHeight="1">
      <c r="B11" s="80" t="s">
        <v>71</v>
      </c>
      <c r="C11" s="44">
        <v>60000</v>
      </c>
      <c r="E11" s="93" t="s">
        <v>94</v>
      </c>
      <c r="F11" s="93"/>
      <c r="G11" s="93"/>
      <c r="H11" s="93"/>
      <c r="I11" s="93"/>
    </row>
    <row r="12" spans="2:9" s="3" customFormat="1" ht="17.25" customHeight="1">
      <c r="B12" s="80" t="s">
        <v>70</v>
      </c>
      <c r="C12" s="44">
        <v>6000</v>
      </c>
      <c r="E12" s="93"/>
      <c r="F12" s="93"/>
      <c r="G12" s="93"/>
      <c r="H12" s="93"/>
      <c r="I12" s="93"/>
    </row>
    <row r="13" spans="2:9" s="3" customFormat="1" ht="17.25" customHeight="1">
      <c r="B13" s="80" t="s">
        <v>11</v>
      </c>
      <c r="C13" s="44">
        <v>7800</v>
      </c>
      <c r="E13" s="93"/>
      <c r="F13" s="93"/>
      <c r="G13" s="93"/>
      <c r="H13" s="93"/>
      <c r="I13" s="93"/>
    </row>
    <row r="14" spans="2:9" s="3" customFormat="1" ht="17.25" customHeight="1">
      <c r="B14" s="80" t="s">
        <v>16</v>
      </c>
      <c r="C14" s="44">
        <f>350*12</f>
        <v>4200</v>
      </c>
      <c r="E14" s="93"/>
      <c r="F14" s="93"/>
      <c r="G14" s="93"/>
      <c r="H14" s="93"/>
      <c r="I14" s="93"/>
    </row>
    <row r="15" spans="2:9" s="3" customFormat="1" ht="17.25" customHeight="1">
      <c r="B15" s="80" t="s">
        <v>12</v>
      </c>
      <c r="C15" s="44">
        <v>8000</v>
      </c>
      <c r="E15" s="93"/>
      <c r="F15" s="93"/>
      <c r="G15" s="93"/>
      <c r="H15" s="93"/>
      <c r="I15" s="93"/>
    </row>
    <row r="16" spans="2:9" s="3" customFormat="1" ht="17.25" customHeight="1">
      <c r="B16" s="80" t="s">
        <v>13</v>
      </c>
      <c r="C16" s="44">
        <f>6000*12</f>
        <v>72000</v>
      </c>
      <c r="E16" s="93"/>
      <c r="F16" s="93"/>
      <c r="G16" s="93"/>
      <c r="H16" s="93"/>
      <c r="I16" s="93"/>
    </row>
    <row r="17" spans="1:206" s="3" customFormat="1" ht="17.25" customHeight="1">
      <c r="B17" s="80" t="s">
        <v>14</v>
      </c>
      <c r="C17" s="44">
        <v>12000</v>
      </c>
      <c r="E17" s="93"/>
      <c r="F17" s="93"/>
      <c r="G17" s="93"/>
      <c r="H17" s="93"/>
      <c r="I17" s="93"/>
    </row>
    <row r="18" spans="1:206" s="3" customFormat="1" ht="17.25" customHeight="1">
      <c r="B18" s="80" t="s">
        <v>72</v>
      </c>
      <c r="C18" s="44">
        <f>800*12</f>
        <v>9600</v>
      </c>
      <c r="E18" s="93"/>
      <c r="F18" s="93"/>
      <c r="G18" s="93"/>
      <c r="H18" s="93"/>
      <c r="I18" s="93"/>
    </row>
    <row r="19" spans="1:206" s="3" customFormat="1" ht="17.25" customHeight="1">
      <c r="B19" s="81" t="s">
        <v>15</v>
      </c>
      <c r="C19" s="46">
        <v>8000</v>
      </c>
      <c r="E19" s="93" t="s">
        <v>95</v>
      </c>
      <c r="F19" s="93"/>
      <c r="G19" s="93"/>
      <c r="H19" s="93"/>
      <c r="I19" s="93"/>
    </row>
    <row r="20" spans="1:206" s="3" customFormat="1" ht="17.25" hidden="1" customHeight="1">
      <c r="B20" s="38" t="s">
        <v>68</v>
      </c>
      <c r="C20" s="45">
        <f>C21</f>
        <v>0</v>
      </c>
      <c r="E20" s="93"/>
      <c r="F20" s="93"/>
      <c r="G20" s="93"/>
      <c r="H20" s="93"/>
      <c r="I20" s="93"/>
    </row>
    <row r="21" spans="1:206" s="3" customFormat="1" ht="17.25" hidden="1" customHeight="1">
      <c r="B21" s="47"/>
      <c r="C21" s="48"/>
      <c r="E21" s="93"/>
      <c r="F21" s="93"/>
      <c r="G21" s="93"/>
      <c r="H21" s="93"/>
      <c r="I21" s="93"/>
    </row>
    <row r="22" spans="1:206" s="3" customFormat="1" ht="16.5" customHeight="1">
      <c r="B22" s="39" t="s">
        <v>8</v>
      </c>
      <c r="C22" s="40">
        <f>C2+C9+C20</f>
        <v>3207731.89</v>
      </c>
      <c r="E22" s="93"/>
      <c r="F22" s="93"/>
      <c r="G22" s="93"/>
      <c r="H22" s="93"/>
      <c r="I22" s="93"/>
    </row>
    <row r="23" spans="1:206" s="3" customFormat="1" ht="22.5" customHeight="1">
      <c r="A23" s="24"/>
      <c r="B23" s="82"/>
      <c r="C23" s="78"/>
      <c r="E23" s="76"/>
      <c r="F23" s="76"/>
      <c r="G23" s="76"/>
      <c r="H23" s="76"/>
      <c r="I23" s="76"/>
      <c r="GX23" s="4"/>
    </row>
    <row r="24" spans="1:206" s="5" customFormat="1" ht="33" customHeight="1">
      <c r="A24" s="83"/>
      <c r="B24" s="82"/>
      <c r="C24" s="78"/>
      <c r="E24" s="93" t="s">
        <v>96</v>
      </c>
      <c r="F24" s="93"/>
      <c r="G24" s="93"/>
      <c r="H24" s="93"/>
      <c r="I24" s="93"/>
    </row>
    <row r="25" spans="1:206" s="6" customFormat="1" ht="15.75" customHeight="1">
      <c r="B25" s="41" t="s">
        <v>0</v>
      </c>
      <c r="C25" s="42" t="s">
        <v>75</v>
      </c>
      <c r="E25" s="76"/>
      <c r="F25" s="76"/>
      <c r="G25" s="76"/>
      <c r="H25" s="76"/>
    </row>
    <row r="26" spans="1:206" s="5" customFormat="1" ht="15.75" customHeight="1">
      <c r="B26" s="49" t="s">
        <v>2</v>
      </c>
      <c r="C26" s="50">
        <f>SUM(C27:C28)</f>
        <v>150000</v>
      </c>
      <c r="G26" s="6"/>
      <c r="H26" s="6"/>
    </row>
    <row r="27" spans="1:206" s="5" customFormat="1" ht="18" customHeight="1">
      <c r="B27" s="51" t="s">
        <v>38</v>
      </c>
      <c r="C27" s="52">
        <v>140000</v>
      </c>
    </row>
    <row r="28" spans="1:206" s="5" customFormat="1" ht="16.5" customHeight="1">
      <c r="B28" s="53" t="s">
        <v>80</v>
      </c>
      <c r="C28" s="54">
        <v>10000</v>
      </c>
    </row>
    <row r="29" spans="1:206" s="5" customFormat="1" ht="16.5" customHeight="1">
      <c r="B29" s="49" t="s">
        <v>17</v>
      </c>
      <c r="C29" s="50">
        <f>SUM(C30:C41)</f>
        <v>748000</v>
      </c>
    </row>
    <row r="30" spans="1:206" s="5" customFormat="1" ht="16.5" customHeight="1">
      <c r="B30" s="23" t="s">
        <v>79</v>
      </c>
      <c r="C30" s="54">
        <v>320000</v>
      </c>
    </row>
    <row r="31" spans="1:206" s="5" customFormat="1" ht="16.5" customHeight="1">
      <c r="B31" s="23" t="s">
        <v>83</v>
      </c>
      <c r="C31" s="54">
        <v>5000</v>
      </c>
    </row>
    <row r="32" spans="1:206" s="5" customFormat="1" ht="16.5" customHeight="1">
      <c r="B32" s="23" t="s">
        <v>84</v>
      </c>
      <c r="C32" s="54">
        <v>40000</v>
      </c>
    </row>
    <row r="33" spans="2:6" s="5" customFormat="1" ht="16.5" customHeight="1">
      <c r="B33" s="23" t="s">
        <v>67</v>
      </c>
      <c r="C33" s="54">
        <v>50000</v>
      </c>
    </row>
    <row r="34" spans="2:6" s="5" customFormat="1" ht="16.5" customHeight="1">
      <c r="B34" s="23" t="s">
        <v>85</v>
      </c>
      <c r="C34" s="54">
        <v>15000</v>
      </c>
    </row>
    <row r="35" spans="2:6" s="5" customFormat="1" ht="16.5" customHeight="1">
      <c r="B35" s="56" t="s">
        <v>92</v>
      </c>
      <c r="C35" s="57">
        <v>60000</v>
      </c>
    </row>
    <row r="36" spans="2:6" s="5" customFormat="1" ht="16.5" customHeight="1">
      <c r="B36" s="56" t="s">
        <v>97</v>
      </c>
      <c r="C36" s="57">
        <v>10000</v>
      </c>
    </row>
    <row r="37" spans="2:6" s="5" customFormat="1" ht="16.5" customHeight="1">
      <c r="B37" s="23" t="s">
        <v>86</v>
      </c>
      <c r="C37" s="54">
        <v>20000</v>
      </c>
    </row>
    <row r="38" spans="2:6" s="5" customFormat="1" ht="16.5" customHeight="1">
      <c r="B38" s="23" t="s">
        <v>87</v>
      </c>
      <c r="C38" s="54">
        <v>9000</v>
      </c>
    </row>
    <row r="39" spans="2:6" s="5" customFormat="1" ht="16.5" customHeight="1">
      <c r="B39" s="23" t="s">
        <v>88</v>
      </c>
      <c r="C39" s="54">
        <v>22000</v>
      </c>
    </row>
    <row r="40" spans="2:6" s="6" customFormat="1" ht="15.75" customHeight="1">
      <c r="B40" s="23" t="s">
        <v>91</v>
      </c>
      <c r="C40" s="54">
        <v>172000</v>
      </c>
      <c r="D40" s="5"/>
      <c r="E40" s="5"/>
      <c r="F40" s="5"/>
    </row>
    <row r="41" spans="2:6" s="6" customFormat="1" ht="17.25" customHeight="1">
      <c r="B41" s="23" t="s">
        <v>90</v>
      </c>
      <c r="C41" s="54">
        <v>25000</v>
      </c>
      <c r="D41" s="5"/>
    </row>
    <row r="42" spans="2:6" s="6" customFormat="1" ht="17.25" customHeight="1">
      <c r="B42" s="49" t="s">
        <v>18</v>
      </c>
      <c r="C42" s="50">
        <f>SUM(C43:C64)</f>
        <v>1875904</v>
      </c>
      <c r="D42" s="5"/>
    </row>
    <row r="43" spans="2:6" s="6" customFormat="1" ht="17.25" customHeight="1">
      <c r="B43" s="53" t="s">
        <v>24</v>
      </c>
      <c r="C43" s="54">
        <v>1089200</v>
      </c>
      <c r="D43" s="5"/>
    </row>
    <row r="44" spans="2:6" s="6" customFormat="1" ht="17.25" customHeight="1">
      <c r="B44" s="53" t="s">
        <v>23</v>
      </c>
      <c r="C44" s="54">
        <v>255124</v>
      </c>
    </row>
    <row r="45" spans="2:6" s="6" customFormat="1" ht="17.25" customHeight="1">
      <c r="B45" s="53" t="s">
        <v>63</v>
      </c>
      <c r="C45" s="54">
        <v>30000</v>
      </c>
    </row>
    <row r="46" spans="2:6" s="6" customFormat="1" ht="17.25" customHeight="1">
      <c r="B46" s="53" t="s">
        <v>25</v>
      </c>
      <c r="C46" s="54">
        <v>40000</v>
      </c>
    </row>
    <row r="47" spans="2:6" s="6" customFormat="1" ht="17.25" customHeight="1">
      <c r="B47" s="53" t="s">
        <v>29</v>
      </c>
      <c r="C47" s="54">
        <v>14400</v>
      </c>
    </row>
    <row r="48" spans="2:6" s="6" customFormat="1" ht="17.25" customHeight="1">
      <c r="B48" s="53" t="s">
        <v>65</v>
      </c>
      <c r="C48" s="54">
        <v>5000</v>
      </c>
    </row>
    <row r="49" spans="2:8" s="6" customFormat="1" ht="17.25" customHeight="1">
      <c r="B49" s="53" t="s">
        <v>26</v>
      </c>
      <c r="C49" s="54">
        <v>20000</v>
      </c>
    </row>
    <row r="50" spans="2:8" s="6" customFormat="1" ht="17.25" customHeight="1">
      <c r="B50" s="53" t="s">
        <v>22</v>
      </c>
      <c r="C50" s="54">
        <v>130000</v>
      </c>
    </row>
    <row r="51" spans="2:8" s="6" customFormat="1" ht="17.25" customHeight="1">
      <c r="B51" s="53" t="s">
        <v>55</v>
      </c>
      <c r="C51" s="54">
        <v>60000</v>
      </c>
    </row>
    <row r="52" spans="2:8" s="6" customFormat="1" ht="17.25" customHeight="1">
      <c r="B52" s="53" t="s">
        <v>21</v>
      </c>
      <c r="C52" s="54">
        <f>2500*12</f>
        <v>30000</v>
      </c>
    </row>
    <row r="53" spans="2:8" s="6" customFormat="1" ht="17.25" customHeight="1">
      <c r="B53" s="53" t="s">
        <v>62</v>
      </c>
      <c r="C53" s="54">
        <v>10000</v>
      </c>
    </row>
    <row r="54" spans="2:8" s="6" customFormat="1" ht="17.25" customHeight="1">
      <c r="B54" s="53" t="s">
        <v>66</v>
      </c>
      <c r="C54" s="54">
        <v>50000</v>
      </c>
    </row>
    <row r="55" spans="2:8" s="6" customFormat="1" ht="17.25" customHeight="1">
      <c r="B55" s="53" t="s">
        <v>64</v>
      </c>
      <c r="C55" s="54">
        <v>30000</v>
      </c>
    </row>
    <row r="56" spans="2:8" s="6" customFormat="1" ht="17.25" customHeight="1">
      <c r="B56" s="53" t="s">
        <v>27</v>
      </c>
      <c r="C56" s="54">
        <f>24720+6400</f>
        <v>31120</v>
      </c>
    </row>
    <row r="57" spans="2:8" s="6" customFormat="1" ht="17.25" customHeight="1">
      <c r="B57" s="53" t="s">
        <v>28</v>
      </c>
      <c r="C57" s="54">
        <v>6000</v>
      </c>
    </row>
    <row r="58" spans="2:8" s="6" customFormat="1" ht="17.25" customHeight="1">
      <c r="B58" s="53" t="s">
        <v>30</v>
      </c>
      <c r="C58" s="54">
        <v>3360</v>
      </c>
    </row>
    <row r="59" spans="2:8" s="6" customFormat="1" ht="17.25" customHeight="1">
      <c r="B59" s="53" t="s">
        <v>31</v>
      </c>
      <c r="C59" s="54">
        <v>20000</v>
      </c>
    </row>
    <row r="60" spans="2:8" s="6" customFormat="1" ht="17.25" customHeight="1">
      <c r="B60" s="53" t="s">
        <v>32</v>
      </c>
      <c r="C60" s="54">
        <v>6000</v>
      </c>
    </row>
    <row r="61" spans="2:8" s="6" customFormat="1" ht="17.25" customHeight="1">
      <c r="B61" s="53" t="s">
        <v>33</v>
      </c>
      <c r="C61" s="54">
        <v>3000</v>
      </c>
      <c r="E61" s="5"/>
      <c r="F61" s="5"/>
      <c r="G61" s="5"/>
      <c r="H61" s="5"/>
    </row>
    <row r="62" spans="2:8" s="5" customFormat="1" ht="17.25" customHeight="1">
      <c r="B62" s="53" t="s">
        <v>89</v>
      </c>
      <c r="C62" s="54">
        <v>1200</v>
      </c>
    </row>
    <row r="63" spans="2:8" s="5" customFormat="1" ht="15.75" customHeight="1">
      <c r="B63" s="53" t="s">
        <v>58</v>
      </c>
      <c r="C63" s="54">
        <v>40000</v>
      </c>
    </row>
    <row r="64" spans="2:8" s="5" customFormat="1" ht="16.5" customHeight="1">
      <c r="B64" s="53" t="s">
        <v>34</v>
      </c>
      <c r="C64" s="54">
        <v>1500</v>
      </c>
    </row>
    <row r="65" spans="2:206" s="5" customFormat="1" ht="16.5" customHeight="1">
      <c r="B65" s="49" t="s">
        <v>19</v>
      </c>
      <c r="C65" s="50">
        <f>SUM(C66:C68)</f>
        <v>165000</v>
      </c>
      <c r="E65" s="3"/>
      <c r="F65" s="3"/>
      <c r="G65" s="3"/>
      <c r="H65" s="3"/>
    </row>
    <row r="66" spans="2:206" ht="16.5" customHeight="1">
      <c r="B66" s="53" t="s">
        <v>20</v>
      </c>
      <c r="C66" s="54">
        <v>150000</v>
      </c>
    </row>
    <row r="67" spans="2:206" ht="18.75" customHeight="1">
      <c r="B67" s="53" t="s">
        <v>37</v>
      </c>
      <c r="C67" s="54">
        <v>10000</v>
      </c>
    </row>
    <row r="68" spans="2:206" ht="15.75">
      <c r="B68" s="53" t="s">
        <v>35</v>
      </c>
      <c r="C68" s="54">
        <v>5000</v>
      </c>
    </row>
    <row r="69" spans="2:206" ht="15.75">
      <c r="B69" s="49" t="s">
        <v>81</v>
      </c>
      <c r="C69" s="50">
        <f>SUM(C70:C71)</f>
        <v>503157.2</v>
      </c>
    </row>
    <row r="70" spans="2:206" ht="17.25" customHeight="1">
      <c r="B70" s="53" t="s">
        <v>24</v>
      </c>
      <c r="C70" s="54">
        <v>418600</v>
      </c>
      <c r="D70" s="7"/>
    </row>
    <row r="71" spans="2:206" ht="15.75" customHeight="1">
      <c r="B71" s="53" t="s">
        <v>23</v>
      </c>
      <c r="C71" s="54">
        <v>84557.2</v>
      </c>
    </row>
    <row r="72" spans="2:206" ht="15" customHeight="1">
      <c r="B72" s="55" t="s">
        <v>1</v>
      </c>
      <c r="C72" s="50">
        <f>C26+C29+C42+C65+C69</f>
        <v>3442061.2</v>
      </c>
      <c r="D72" s="22"/>
    </row>
    <row r="73" spans="2:206" ht="13.5" customHeight="1">
      <c r="C73" s="2"/>
      <c r="E73" s="8"/>
    </row>
    <row r="74" spans="2:206" ht="18.75" customHeight="1">
      <c r="GX74" s="3"/>
    </row>
    <row r="75" spans="2:206" ht="15.75">
      <c r="B75" s="95"/>
      <c r="C75" s="95"/>
      <c r="D75" s="21"/>
      <c r="E75" s="21"/>
      <c r="GX75" s="3"/>
    </row>
    <row r="76" spans="2:206" ht="17.25" customHeight="1">
      <c r="B76" s="34"/>
      <c r="C76" s="21"/>
      <c r="D76" s="18"/>
      <c r="E76" s="21"/>
      <c r="GX76" s="3"/>
    </row>
    <row r="77" spans="2:206" ht="36.75" customHeight="1">
      <c r="B77" s="18"/>
      <c r="C77" s="89"/>
      <c r="D77" s="18"/>
      <c r="E77" s="21"/>
      <c r="GX77" s="3"/>
    </row>
    <row r="78" spans="2:206" ht="17.25" customHeight="1">
      <c r="B78" s="88"/>
      <c r="C78" s="33"/>
      <c r="D78" s="90"/>
      <c r="E78" s="21"/>
      <c r="GX78" s="3"/>
    </row>
    <row r="79" spans="2:206" ht="17.25" customHeight="1">
      <c r="B79" s="88"/>
      <c r="C79" s="33"/>
      <c r="D79" s="90"/>
      <c r="E79" s="21"/>
      <c r="GX79" s="3"/>
    </row>
    <row r="80" spans="2:206" ht="17.25" customHeight="1">
      <c r="B80" s="88"/>
      <c r="C80" s="33"/>
      <c r="D80" s="90"/>
      <c r="E80" s="21"/>
      <c r="GX80" s="3"/>
    </row>
    <row r="81" spans="2:5" ht="15.75" customHeight="1">
      <c r="B81" s="88"/>
      <c r="C81" s="33"/>
      <c r="D81" s="90"/>
      <c r="E81" s="21"/>
    </row>
    <row r="82" spans="2:5" ht="12" customHeight="1">
      <c r="B82" s="88"/>
      <c r="C82" s="33"/>
      <c r="D82" s="90"/>
      <c r="E82" s="21"/>
    </row>
    <row r="83" spans="2:5" ht="12.75" customHeight="1">
      <c r="B83" s="91"/>
      <c r="C83" s="92"/>
      <c r="D83" s="92"/>
      <c r="E83" s="21"/>
    </row>
    <row r="84" spans="2:5" ht="12" customHeight="1">
      <c r="B84" s="34"/>
      <c r="C84" s="21"/>
      <c r="D84" s="21"/>
      <c r="E84" s="21"/>
    </row>
    <row r="85" spans="2:5">
      <c r="B85" s="34"/>
      <c r="C85" s="21"/>
      <c r="D85" s="21"/>
      <c r="E85" s="21"/>
    </row>
  </sheetData>
  <sheetProtection selectLockedCells="1" selectUnlockedCells="1"/>
  <mergeCells count="5">
    <mergeCell ref="E11:I18"/>
    <mergeCell ref="E19:I22"/>
    <mergeCell ref="E24:I24"/>
    <mergeCell ref="E1:H1"/>
    <mergeCell ref="B75:C75"/>
  </mergeCells>
  <pageMargins left="0.62992125984251968" right="0" top="0.39370078740157483" bottom="0.39370078740157483" header="0" footer="0"/>
  <pageSetup paperSize="9" scale="39" firstPageNumber="0" orientation="landscape" horizontalDpi="300" verticalDpi="300" r:id="rId1"/>
  <headerFooter alignWithMargins="0">
    <oddHeader>&amp;C&amp;11&amp;A</oddHeader>
    <oddFooter>&amp;C&amp;11Страница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59"/>
  <sheetViews>
    <sheetView tabSelected="1" zoomScale="85" zoomScaleNormal="85" workbookViewId="0">
      <selection activeCell="C50" sqref="C50"/>
    </sheetView>
  </sheetViews>
  <sheetFormatPr defaultColWidth="9.42578125" defaultRowHeight="11.25"/>
  <cols>
    <col min="1" max="1" width="6.85546875" style="4" customWidth="1"/>
    <col min="2" max="2" width="78.5703125" style="1" customWidth="1"/>
    <col min="3" max="3" width="20" style="3" customWidth="1"/>
    <col min="4" max="4" width="9.42578125" style="3" customWidth="1"/>
    <col min="5" max="200" width="9.42578125" style="3"/>
    <col min="201" max="16384" width="9.42578125" style="4"/>
  </cols>
  <sheetData>
    <row r="1" spans="1:3" s="3" customFormat="1" ht="63.75" customHeight="1">
      <c r="A1" s="24"/>
      <c r="B1" s="96" t="s">
        <v>76</v>
      </c>
      <c r="C1" s="96"/>
    </row>
    <row r="2" spans="1:3" s="3" customFormat="1" ht="20.25" customHeight="1">
      <c r="B2" s="25" t="s">
        <v>0</v>
      </c>
      <c r="C2" s="26" t="s">
        <v>74</v>
      </c>
    </row>
    <row r="3" spans="1:3" s="3" customFormat="1" ht="20.25" customHeight="1">
      <c r="B3" s="61" t="s">
        <v>2</v>
      </c>
      <c r="C3" s="62">
        <f>SUM(C4:C5)</f>
        <v>150000</v>
      </c>
    </row>
    <row r="4" spans="1:3" s="3" customFormat="1" ht="20.25" customHeight="1">
      <c r="B4" s="51" t="s">
        <v>38</v>
      </c>
      <c r="C4" s="60">
        <v>140000</v>
      </c>
    </row>
    <row r="5" spans="1:3" s="3" customFormat="1" ht="20.25" customHeight="1">
      <c r="B5" s="65" t="s">
        <v>80</v>
      </c>
      <c r="C5" s="66">
        <v>10000</v>
      </c>
    </row>
    <row r="6" spans="1:3" s="3" customFormat="1" ht="17.25" customHeight="1">
      <c r="B6" s="63" t="s">
        <v>17</v>
      </c>
      <c r="C6" s="64">
        <f>SUM(C7:C18)</f>
        <v>748000</v>
      </c>
    </row>
    <row r="7" spans="1:3" s="3" customFormat="1" ht="17.25" customHeight="1">
      <c r="B7" s="23" t="s">
        <v>79</v>
      </c>
      <c r="C7" s="58">
        <v>320000</v>
      </c>
    </row>
    <row r="8" spans="1:3" s="3" customFormat="1" ht="17.25" customHeight="1">
      <c r="B8" s="23" t="s">
        <v>83</v>
      </c>
      <c r="C8" s="58">
        <v>5000</v>
      </c>
    </row>
    <row r="9" spans="1:3" s="3" customFormat="1" ht="17.25" customHeight="1">
      <c r="B9" s="23" t="s">
        <v>84</v>
      </c>
      <c r="C9" s="58">
        <v>40000</v>
      </c>
    </row>
    <row r="10" spans="1:3" s="3" customFormat="1" ht="17.25" customHeight="1">
      <c r="B10" s="23" t="s">
        <v>67</v>
      </c>
      <c r="C10" s="58">
        <v>50000</v>
      </c>
    </row>
    <row r="11" spans="1:3" s="3" customFormat="1" ht="17.25" customHeight="1">
      <c r="B11" s="23" t="s">
        <v>85</v>
      </c>
      <c r="C11" s="58">
        <v>15000</v>
      </c>
    </row>
    <row r="12" spans="1:3" s="3" customFormat="1" ht="17.25" customHeight="1">
      <c r="B12" s="56" t="s">
        <v>92</v>
      </c>
      <c r="C12" s="59">
        <v>60000</v>
      </c>
    </row>
    <row r="13" spans="1:3" s="3" customFormat="1" ht="17.25" customHeight="1">
      <c r="B13" s="56" t="s">
        <v>97</v>
      </c>
      <c r="C13" s="59">
        <v>10000</v>
      </c>
    </row>
    <row r="14" spans="1:3" s="3" customFormat="1" ht="17.25" customHeight="1">
      <c r="B14" s="23" t="s">
        <v>86</v>
      </c>
      <c r="C14" s="58">
        <v>20000</v>
      </c>
    </row>
    <row r="15" spans="1:3" s="3" customFormat="1" ht="17.25" customHeight="1">
      <c r="B15" s="23" t="s">
        <v>87</v>
      </c>
      <c r="C15" s="58">
        <v>9000</v>
      </c>
    </row>
    <row r="16" spans="1:3" s="3" customFormat="1" ht="17.25" customHeight="1">
      <c r="B16" s="23" t="s">
        <v>88</v>
      </c>
      <c r="C16" s="58">
        <v>22000</v>
      </c>
    </row>
    <row r="17" spans="2:201" s="3" customFormat="1" ht="17.25" customHeight="1">
      <c r="B17" s="23" t="s">
        <v>91</v>
      </c>
      <c r="C17" s="58">
        <v>172000</v>
      </c>
    </row>
    <row r="18" spans="2:201" s="3" customFormat="1" ht="17.25" customHeight="1">
      <c r="B18" s="23" t="s">
        <v>90</v>
      </c>
      <c r="C18" s="58">
        <v>25000</v>
      </c>
      <c r="GS18" s="4"/>
    </row>
    <row r="19" spans="2:201" s="6" customFormat="1" ht="17.25" customHeight="1">
      <c r="B19" s="63" t="s">
        <v>18</v>
      </c>
      <c r="C19" s="64">
        <f>SUM(C20:C41)</f>
        <v>1875904</v>
      </c>
    </row>
    <row r="20" spans="2:201" s="5" customFormat="1" ht="17.25" customHeight="1">
      <c r="B20" s="53" t="s">
        <v>24</v>
      </c>
      <c r="C20" s="58">
        <v>1089200</v>
      </c>
    </row>
    <row r="21" spans="2:201" s="6" customFormat="1" ht="17.25" customHeight="1">
      <c r="B21" s="53" t="s">
        <v>23</v>
      </c>
      <c r="C21" s="58">
        <v>255124</v>
      </c>
    </row>
    <row r="22" spans="2:201" s="6" customFormat="1" ht="17.25" customHeight="1">
      <c r="B22" s="53" t="s">
        <v>63</v>
      </c>
      <c r="C22" s="58">
        <v>30000</v>
      </c>
    </row>
    <row r="23" spans="2:201" s="6" customFormat="1" ht="17.25" customHeight="1">
      <c r="B23" s="53" t="s">
        <v>25</v>
      </c>
      <c r="C23" s="58">
        <v>40000</v>
      </c>
    </row>
    <row r="24" spans="2:201" s="5" customFormat="1" ht="17.25" customHeight="1">
      <c r="B24" s="53" t="s">
        <v>29</v>
      </c>
      <c r="C24" s="58">
        <v>14400</v>
      </c>
    </row>
    <row r="25" spans="2:201" s="5" customFormat="1" ht="17.25" customHeight="1">
      <c r="B25" s="53" t="s">
        <v>65</v>
      </c>
      <c r="C25" s="58">
        <v>5000</v>
      </c>
    </row>
    <row r="26" spans="2:201" s="5" customFormat="1" ht="17.25" customHeight="1">
      <c r="B26" s="53" t="s">
        <v>26</v>
      </c>
      <c r="C26" s="58">
        <v>20000</v>
      </c>
    </row>
    <row r="27" spans="2:201" s="5" customFormat="1" ht="17.25" customHeight="1">
      <c r="B27" s="53" t="s">
        <v>22</v>
      </c>
      <c r="C27" s="58">
        <v>130000</v>
      </c>
    </row>
    <row r="28" spans="2:201" s="5" customFormat="1" ht="17.25" customHeight="1">
      <c r="B28" s="53" t="s">
        <v>55</v>
      </c>
      <c r="C28" s="58">
        <v>60000</v>
      </c>
    </row>
    <row r="29" spans="2:201" s="5" customFormat="1" ht="17.25" customHeight="1">
      <c r="B29" s="53" t="s">
        <v>21</v>
      </c>
      <c r="C29" s="58">
        <f>2500*12</f>
        <v>30000</v>
      </c>
    </row>
    <row r="30" spans="2:201" s="5" customFormat="1" ht="17.25" customHeight="1">
      <c r="B30" s="53" t="s">
        <v>62</v>
      </c>
      <c r="C30" s="58">
        <v>10000</v>
      </c>
    </row>
    <row r="31" spans="2:201" s="5" customFormat="1" ht="17.25" customHeight="1">
      <c r="B31" s="53" t="s">
        <v>66</v>
      </c>
      <c r="C31" s="58">
        <v>50000</v>
      </c>
    </row>
    <row r="32" spans="2:201" s="5" customFormat="1" ht="17.25" customHeight="1">
      <c r="B32" s="53" t="s">
        <v>64</v>
      </c>
      <c r="C32" s="58">
        <v>30000</v>
      </c>
    </row>
    <row r="33" spans="2:4" s="5" customFormat="1" ht="17.25" customHeight="1">
      <c r="B33" s="53" t="s">
        <v>27</v>
      </c>
      <c r="C33" s="58">
        <f>24720+6400</f>
        <v>31120</v>
      </c>
    </row>
    <row r="34" spans="2:4" s="5" customFormat="1" ht="17.25" customHeight="1">
      <c r="B34" s="53" t="s">
        <v>28</v>
      </c>
      <c r="C34" s="58">
        <v>6000</v>
      </c>
    </row>
    <row r="35" spans="2:4" s="5" customFormat="1" ht="17.25" customHeight="1">
      <c r="B35" s="53" t="s">
        <v>30</v>
      </c>
      <c r="C35" s="58">
        <v>3360</v>
      </c>
    </row>
    <row r="36" spans="2:4" s="5" customFormat="1" ht="17.25" customHeight="1">
      <c r="B36" s="53" t="s">
        <v>31</v>
      </c>
      <c r="C36" s="58">
        <v>20000</v>
      </c>
    </row>
    <row r="37" spans="2:4" s="5" customFormat="1" ht="17.25" customHeight="1">
      <c r="B37" s="53" t="s">
        <v>32</v>
      </c>
      <c r="C37" s="58">
        <v>6000</v>
      </c>
    </row>
    <row r="38" spans="2:4" s="6" customFormat="1" ht="17.25" customHeight="1">
      <c r="B38" s="53" t="s">
        <v>33</v>
      </c>
      <c r="C38" s="58">
        <v>3000</v>
      </c>
    </row>
    <row r="39" spans="2:4" s="6" customFormat="1" ht="17.25" customHeight="1">
      <c r="B39" s="53" t="s">
        <v>89</v>
      </c>
      <c r="C39" s="58">
        <v>1200</v>
      </c>
    </row>
    <row r="40" spans="2:4" s="6" customFormat="1" ht="16.5" customHeight="1">
      <c r="B40" s="53" t="s">
        <v>58</v>
      </c>
      <c r="C40" s="58">
        <v>40000</v>
      </c>
    </row>
    <row r="41" spans="2:4" s="6" customFormat="1" ht="16.5" customHeight="1">
      <c r="B41" s="53" t="s">
        <v>34</v>
      </c>
      <c r="C41" s="58">
        <v>1500</v>
      </c>
    </row>
    <row r="42" spans="2:4" s="5" customFormat="1" ht="17.25" customHeight="1">
      <c r="B42" s="61" t="s">
        <v>19</v>
      </c>
      <c r="C42" s="62">
        <f>SUM(C43:C45)</f>
        <v>165000</v>
      </c>
    </row>
    <row r="43" spans="2:4" s="5" customFormat="1" ht="17.25" customHeight="1">
      <c r="B43" s="53" t="s">
        <v>20</v>
      </c>
      <c r="C43" s="58">
        <v>150000</v>
      </c>
    </row>
    <row r="44" spans="2:4" s="5" customFormat="1" ht="17.25" customHeight="1">
      <c r="B44" s="53" t="s">
        <v>37</v>
      </c>
      <c r="C44" s="58">
        <v>10000</v>
      </c>
    </row>
    <row r="45" spans="2:4" s="5" customFormat="1" ht="17.25" customHeight="1">
      <c r="B45" s="53" t="s">
        <v>35</v>
      </c>
      <c r="C45" s="58">
        <v>5000</v>
      </c>
    </row>
    <row r="46" spans="2:4" ht="17.25" customHeight="1">
      <c r="B46" s="61" t="s">
        <v>81</v>
      </c>
      <c r="C46" s="62">
        <f>SUM(C47:C48)</f>
        <v>503157.2</v>
      </c>
    </row>
    <row r="47" spans="2:4" ht="17.25" customHeight="1">
      <c r="B47" s="53" t="s">
        <v>24</v>
      </c>
      <c r="C47" s="58">
        <v>418600</v>
      </c>
      <c r="D47" s="7"/>
    </row>
    <row r="48" spans="2:4" ht="17.25" customHeight="1">
      <c r="B48" s="53" t="s">
        <v>23</v>
      </c>
      <c r="C48" s="58">
        <v>84557.2</v>
      </c>
    </row>
    <row r="49" spans="2:201" ht="18" customHeight="1">
      <c r="B49" s="4"/>
      <c r="C49" s="4"/>
      <c r="D49" s="18"/>
      <c r="GS49" s="3"/>
    </row>
    <row r="50" spans="2:201" ht="17.25" customHeight="1">
      <c r="B50" s="32" t="s">
        <v>1</v>
      </c>
      <c r="C50" s="67">
        <f>C6+C19+C42+C46+C3</f>
        <v>3442061.2</v>
      </c>
      <c r="D50" s="19"/>
      <c r="GS50" s="3"/>
    </row>
    <row r="51" spans="2:201" ht="12.75">
      <c r="D51" s="19"/>
      <c r="GS51" s="3"/>
    </row>
    <row r="52" spans="2:201" ht="12.75">
      <c r="D52" s="19"/>
      <c r="GS52" s="3"/>
    </row>
    <row r="53" spans="2:201" ht="12.75">
      <c r="D53" s="19"/>
      <c r="GS53" s="3"/>
    </row>
    <row r="54" spans="2:201" ht="12.75">
      <c r="D54" s="19"/>
      <c r="GS54" s="3"/>
    </row>
    <row r="55" spans="2:201" ht="13.5" customHeight="1">
      <c r="D55" s="20"/>
      <c r="GS55" s="3"/>
    </row>
    <row r="56" spans="2:201" ht="12.75" customHeight="1">
      <c r="D56" s="21"/>
    </row>
    <row r="57" spans="2:201" ht="12" customHeight="1"/>
    <row r="58" spans="2:201" ht="12.75" customHeight="1"/>
    <row r="59" spans="2:201" ht="12" customHeight="1"/>
  </sheetData>
  <sheetProtection selectLockedCells="1" selectUnlockedCells="1"/>
  <mergeCells count="1">
    <mergeCell ref="B1:C1"/>
  </mergeCells>
  <pageMargins left="0.31496062992125984" right="0" top="0.23622047244094491" bottom="0.19685039370078741" header="0.23622047244094491" footer="0"/>
  <pageSetup paperSize="9" scale="8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7"/>
  <sheetViews>
    <sheetView workbookViewId="0">
      <selection activeCell="C20" sqref="C20:G20"/>
    </sheetView>
  </sheetViews>
  <sheetFormatPr defaultRowHeight="12.75"/>
  <cols>
    <col min="2" max="2" width="17.85546875" customWidth="1"/>
    <col min="3" max="7" width="18.85546875" customWidth="1"/>
    <col min="9" max="9" width="11.7109375" bestFit="1" customWidth="1"/>
  </cols>
  <sheetData>
    <row r="3" spans="2:9" ht="18.75">
      <c r="B3" s="103" t="s">
        <v>99</v>
      </c>
      <c r="C3" s="103"/>
      <c r="D3" s="103"/>
      <c r="E3" s="103"/>
      <c r="F3" s="103"/>
      <c r="G3" s="103"/>
    </row>
    <row r="4" spans="2:9">
      <c r="B4" s="9"/>
      <c r="C4" s="9"/>
      <c r="D4" s="9"/>
      <c r="E4" s="9"/>
      <c r="F4" s="9"/>
    </row>
    <row r="5" spans="2:9" ht="24" customHeight="1">
      <c r="B5" s="84" t="s">
        <v>0</v>
      </c>
      <c r="C5" s="98" t="s">
        <v>98</v>
      </c>
      <c r="D5" s="102" t="s">
        <v>39</v>
      </c>
      <c r="E5" s="102" t="s">
        <v>40</v>
      </c>
      <c r="F5" s="102" t="s">
        <v>41</v>
      </c>
      <c r="G5" s="102" t="s">
        <v>42</v>
      </c>
    </row>
    <row r="6" spans="2:9" ht="17.25" customHeight="1">
      <c r="B6" s="86" t="s">
        <v>43</v>
      </c>
      <c r="C6" s="99"/>
      <c r="D6" s="102"/>
      <c r="E6" s="102"/>
      <c r="F6" s="102"/>
      <c r="G6" s="102"/>
    </row>
    <row r="7" spans="2:9" ht="15.75" customHeight="1">
      <c r="B7" s="87" t="s">
        <v>82</v>
      </c>
      <c r="C7" s="11">
        <f>8050*4</f>
        <v>32200</v>
      </c>
      <c r="D7" s="11"/>
      <c r="E7" s="11">
        <f>(C7)*0.2</f>
        <v>6440</v>
      </c>
      <c r="F7" s="11">
        <f>(C7)*0.2%</f>
        <v>64.400000000000006</v>
      </c>
      <c r="G7" s="11">
        <f>SUM(C7:F7)</f>
        <v>38704.400000000001</v>
      </c>
    </row>
    <row r="8" spans="2:9" ht="15">
      <c r="B8" s="12" t="s">
        <v>52</v>
      </c>
      <c r="C8" s="13">
        <f>SUM(C7:C7)</f>
        <v>32200</v>
      </c>
      <c r="D8" s="13">
        <f>SUM(D7:D7)</f>
        <v>0</v>
      </c>
      <c r="E8" s="13">
        <f>SUM(E7:E7)</f>
        <v>6440</v>
      </c>
      <c r="F8" s="13">
        <f>SUM(F7:F7)</f>
        <v>64.400000000000006</v>
      </c>
      <c r="G8" s="13">
        <f>SUM(G7:G7)</f>
        <v>38704.400000000001</v>
      </c>
    </row>
    <row r="9" spans="2:9">
      <c r="I9" s="27"/>
    </row>
    <row r="10" spans="2:9">
      <c r="B10" s="16"/>
    </row>
    <row r="12" spans="2:9" ht="18.75">
      <c r="B12" s="97" t="s">
        <v>100</v>
      </c>
      <c r="C12" s="97"/>
      <c r="D12" s="97"/>
      <c r="E12" s="97"/>
      <c r="F12" s="97"/>
      <c r="G12" s="97"/>
    </row>
    <row r="13" spans="2:9" ht="13.5" customHeight="1">
      <c r="B13" s="14"/>
      <c r="C13" s="35"/>
      <c r="D13" s="14"/>
      <c r="E13" s="14"/>
      <c r="F13" s="14"/>
      <c r="G13" s="14"/>
    </row>
    <row r="14" spans="2:9" ht="15" customHeight="1">
      <c r="B14" s="84" t="s">
        <v>0</v>
      </c>
      <c r="C14" s="98" t="s">
        <v>53</v>
      </c>
      <c r="D14" s="100" t="s">
        <v>54</v>
      </c>
      <c r="E14" s="102" t="s">
        <v>40</v>
      </c>
      <c r="F14" s="102" t="s">
        <v>41</v>
      </c>
      <c r="G14" s="102" t="s">
        <v>42</v>
      </c>
    </row>
    <row r="15" spans="2:9">
      <c r="B15" s="85" t="s">
        <v>43</v>
      </c>
      <c r="C15" s="99"/>
      <c r="D15" s="101"/>
      <c r="E15" s="102"/>
      <c r="F15" s="102"/>
      <c r="G15" s="102"/>
    </row>
    <row r="16" spans="2:9" ht="16.5" customHeight="1">
      <c r="B16" s="87" t="s">
        <v>82</v>
      </c>
      <c r="C16" s="11">
        <v>32200</v>
      </c>
      <c r="D16" s="11"/>
      <c r="E16" s="11">
        <f>C16*0.2</f>
        <v>6440</v>
      </c>
      <c r="F16" s="11">
        <f>C16*0.2%</f>
        <v>64.400000000000006</v>
      </c>
      <c r="G16" s="11">
        <f>SUM(C16:F16)</f>
        <v>38704.400000000001</v>
      </c>
    </row>
    <row r="17" spans="2:7" ht="15">
      <c r="B17" s="12" t="s">
        <v>52</v>
      </c>
      <c r="C17" s="13">
        <f>SUM(C16:C16)</f>
        <v>32200</v>
      </c>
      <c r="D17" s="13">
        <f>SUM(D16:D16)</f>
        <v>0</v>
      </c>
      <c r="E17" s="13">
        <f>SUM(E16:E16)</f>
        <v>6440</v>
      </c>
      <c r="F17" s="13">
        <f>SUM(F16:F16)</f>
        <v>64.400000000000006</v>
      </c>
      <c r="G17" s="13">
        <f>SUM(G16:G16)</f>
        <v>38704.400000000001</v>
      </c>
    </row>
  </sheetData>
  <mergeCells count="12">
    <mergeCell ref="B3:G3"/>
    <mergeCell ref="C5:C6"/>
    <mergeCell ref="D5:D6"/>
    <mergeCell ref="E5:E6"/>
    <mergeCell ref="F5:F6"/>
    <mergeCell ref="G5:G6"/>
    <mergeCell ref="B12:G12"/>
    <mergeCell ref="C14:C15"/>
    <mergeCell ref="D14:D15"/>
    <mergeCell ref="E14:E15"/>
    <mergeCell ref="F14:F15"/>
    <mergeCell ref="G14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38"/>
  <sheetViews>
    <sheetView topLeftCell="A10" workbookViewId="0">
      <selection activeCell="I27" sqref="I27"/>
    </sheetView>
  </sheetViews>
  <sheetFormatPr defaultRowHeight="12.75"/>
  <cols>
    <col min="1" max="1" width="5.85546875" customWidth="1"/>
    <col min="2" max="2" width="17.42578125" customWidth="1"/>
    <col min="3" max="7" width="18.85546875" customWidth="1"/>
    <col min="9" max="9" width="11.7109375" bestFit="1" customWidth="1"/>
  </cols>
  <sheetData>
    <row r="3" spans="2:7" ht="18.75">
      <c r="B3" s="103" t="s">
        <v>101</v>
      </c>
      <c r="C3" s="103"/>
      <c r="D3" s="103"/>
      <c r="E3" s="103"/>
      <c r="F3" s="103"/>
      <c r="G3" s="103"/>
    </row>
    <row r="4" spans="2:7">
      <c r="B4" s="104"/>
      <c r="C4" s="104"/>
      <c r="D4" s="104"/>
      <c r="E4" s="104"/>
      <c r="F4" s="104"/>
      <c r="G4" s="104"/>
    </row>
    <row r="5" spans="2:7" ht="24" customHeight="1">
      <c r="B5" s="100" t="s">
        <v>43</v>
      </c>
      <c r="C5" s="98" t="s">
        <v>102</v>
      </c>
      <c r="D5" s="102" t="s">
        <v>39</v>
      </c>
      <c r="E5" s="102" t="s">
        <v>40</v>
      </c>
      <c r="F5" s="102" t="s">
        <v>41</v>
      </c>
      <c r="G5" s="102" t="s">
        <v>42</v>
      </c>
    </row>
    <row r="6" spans="2:7" ht="17.25" customHeight="1">
      <c r="B6" s="101"/>
      <c r="C6" s="99"/>
      <c r="D6" s="102"/>
      <c r="E6" s="102"/>
      <c r="F6" s="102"/>
      <c r="G6" s="102"/>
    </row>
    <row r="7" spans="2:7" ht="15" customHeight="1">
      <c r="B7" s="10" t="s">
        <v>44</v>
      </c>
      <c r="C7" s="11">
        <v>25000</v>
      </c>
      <c r="D7" s="11">
        <v>1200</v>
      </c>
      <c r="E7" s="11">
        <f>(C7)*0.2</f>
        <v>5000</v>
      </c>
      <c r="F7" s="11">
        <f>(C7)*0.02</f>
        <v>500</v>
      </c>
      <c r="G7" s="11">
        <f>SUM(C7:F7)</f>
        <v>31700</v>
      </c>
    </row>
    <row r="8" spans="2:7" ht="15" customHeight="1">
      <c r="B8" s="10" t="s">
        <v>45</v>
      </c>
      <c r="C8" s="11">
        <v>13800</v>
      </c>
      <c r="D8" s="11"/>
      <c r="E8" s="11">
        <f t="shared" ref="E8:E15" si="0">(C8)*0.2</f>
        <v>2760</v>
      </c>
      <c r="F8" s="11">
        <f t="shared" ref="F8:F15" si="1">(C8)*0.02</f>
        <v>276</v>
      </c>
      <c r="G8" s="11">
        <f t="shared" ref="G8:G15" si="2">SUM(C8:F8)</f>
        <v>16836</v>
      </c>
    </row>
    <row r="9" spans="2:7" ht="15" customHeight="1">
      <c r="B9" s="10" t="s">
        <v>46</v>
      </c>
      <c r="C9" s="11">
        <v>3500</v>
      </c>
      <c r="D9" s="11"/>
      <c r="E9" s="11">
        <f t="shared" si="0"/>
        <v>700</v>
      </c>
      <c r="F9" s="11">
        <f t="shared" si="1"/>
        <v>70</v>
      </c>
      <c r="G9" s="11">
        <f t="shared" si="2"/>
        <v>4270</v>
      </c>
    </row>
    <row r="10" spans="2:7" ht="15" customHeight="1">
      <c r="B10" s="10" t="s">
        <v>47</v>
      </c>
      <c r="C10" s="11">
        <v>11500</v>
      </c>
      <c r="D10" s="11"/>
      <c r="E10" s="11">
        <f t="shared" si="0"/>
        <v>2300</v>
      </c>
      <c r="F10" s="11">
        <f t="shared" si="1"/>
        <v>230</v>
      </c>
      <c r="G10" s="11">
        <f t="shared" si="2"/>
        <v>14030</v>
      </c>
    </row>
    <row r="11" spans="2:7" ht="15" customHeight="1">
      <c r="B11" s="10" t="s">
        <v>56</v>
      </c>
      <c r="C11" s="11">
        <v>3400</v>
      </c>
      <c r="D11" s="11"/>
      <c r="E11" s="11">
        <f t="shared" si="0"/>
        <v>680</v>
      </c>
      <c r="F11" s="11">
        <f t="shared" si="1"/>
        <v>68</v>
      </c>
      <c r="G11" s="11">
        <f t="shared" si="2"/>
        <v>4148</v>
      </c>
    </row>
    <row r="12" spans="2:7" ht="15" customHeight="1">
      <c r="B12" s="10" t="s">
        <v>48</v>
      </c>
      <c r="C12" s="11">
        <v>6900</v>
      </c>
      <c r="D12" s="11"/>
      <c r="E12" s="11">
        <f t="shared" si="0"/>
        <v>1380</v>
      </c>
      <c r="F12" s="11">
        <f t="shared" si="1"/>
        <v>138</v>
      </c>
      <c r="G12" s="11">
        <f t="shared" si="2"/>
        <v>8418</v>
      </c>
    </row>
    <row r="13" spans="2:7" ht="15" customHeight="1">
      <c r="B13" s="10" t="s">
        <v>49</v>
      </c>
      <c r="C13" s="11">
        <v>4600</v>
      </c>
      <c r="D13" s="11"/>
      <c r="E13" s="11">
        <f t="shared" si="0"/>
        <v>920</v>
      </c>
      <c r="F13" s="11">
        <f t="shared" si="1"/>
        <v>92</v>
      </c>
      <c r="G13" s="11">
        <f t="shared" si="2"/>
        <v>5612</v>
      </c>
    </row>
    <row r="14" spans="2:7" ht="15" customHeight="1">
      <c r="B14" s="10" t="s">
        <v>50</v>
      </c>
      <c r="C14" s="11">
        <v>3500</v>
      </c>
      <c r="D14" s="11"/>
      <c r="E14" s="11">
        <f>(C14)*0.2</f>
        <v>700</v>
      </c>
      <c r="F14" s="11">
        <f t="shared" si="1"/>
        <v>70</v>
      </c>
      <c r="G14" s="11">
        <f t="shared" si="2"/>
        <v>4270</v>
      </c>
    </row>
    <row r="15" spans="2:7" ht="15" customHeight="1">
      <c r="B15" s="10" t="s">
        <v>51</v>
      </c>
      <c r="C15" s="11">
        <v>14000</v>
      </c>
      <c r="D15" s="11"/>
      <c r="E15" s="11">
        <f t="shared" si="0"/>
        <v>2800</v>
      </c>
      <c r="F15" s="11">
        <f t="shared" si="1"/>
        <v>280</v>
      </c>
      <c r="G15" s="11">
        <f t="shared" si="2"/>
        <v>17080</v>
      </c>
    </row>
    <row r="16" spans="2:7" ht="15">
      <c r="B16" s="12" t="s">
        <v>52</v>
      </c>
      <c r="C16" s="13">
        <f>SUM(C7:C15)</f>
        <v>86200</v>
      </c>
      <c r="D16" s="13">
        <f>SUM(D7:D15)</f>
        <v>1200</v>
      </c>
      <c r="E16" s="13">
        <f>SUM(E7:E15)</f>
        <v>17240</v>
      </c>
      <c r="F16" s="13">
        <f>SUM(F7:F15)</f>
        <v>1724</v>
      </c>
      <c r="G16" s="13">
        <f>SUM(G7:G15)</f>
        <v>106364</v>
      </c>
    </row>
    <row r="17" spans="2:9">
      <c r="I17" s="27"/>
    </row>
    <row r="18" spans="2:9" ht="15" customHeight="1">
      <c r="B18" s="16" t="s">
        <v>57</v>
      </c>
    </row>
    <row r="20" spans="2:9" ht="18.75">
      <c r="B20" s="97" t="s">
        <v>77</v>
      </c>
      <c r="C20" s="97"/>
      <c r="D20" s="97"/>
      <c r="E20" s="97"/>
      <c r="F20" s="97"/>
      <c r="G20" s="97"/>
    </row>
    <row r="21" spans="2:9" ht="13.5" customHeight="1">
      <c r="B21" s="14"/>
      <c r="C21" s="15"/>
      <c r="D21" s="14"/>
      <c r="E21" s="14"/>
      <c r="F21" s="14"/>
      <c r="G21" s="14"/>
    </row>
    <row r="22" spans="2:9" ht="15" customHeight="1">
      <c r="B22" s="84" t="s">
        <v>0</v>
      </c>
      <c r="C22" s="98" t="s">
        <v>53</v>
      </c>
      <c r="D22" s="100" t="s">
        <v>54</v>
      </c>
      <c r="E22" s="102" t="s">
        <v>40</v>
      </c>
      <c r="F22" s="102" t="s">
        <v>41</v>
      </c>
      <c r="G22" s="102" t="s">
        <v>42</v>
      </c>
    </row>
    <row r="23" spans="2:9">
      <c r="B23" s="85" t="s">
        <v>43</v>
      </c>
      <c r="C23" s="99"/>
      <c r="D23" s="101"/>
      <c r="E23" s="102"/>
      <c r="F23" s="102"/>
      <c r="G23" s="102"/>
    </row>
    <row r="24" spans="2:9" ht="15" customHeight="1">
      <c r="B24" s="10" t="s">
        <v>44</v>
      </c>
      <c r="C24" s="11">
        <v>17500</v>
      </c>
      <c r="D24" s="11"/>
      <c r="E24" s="11">
        <f t="shared" ref="E24:E30" si="3">(C24)*0.2</f>
        <v>3500</v>
      </c>
      <c r="F24" s="11">
        <f t="shared" ref="F24:F30" si="4">(C24)*0.02</f>
        <v>350</v>
      </c>
      <c r="G24" s="11">
        <f t="shared" ref="G24:G30" si="5">SUM(C24:F24)</f>
        <v>21350</v>
      </c>
    </row>
    <row r="25" spans="2:9" ht="15" customHeight="1">
      <c r="B25" s="10" t="s">
        <v>46</v>
      </c>
      <c r="C25" s="11">
        <v>3500</v>
      </c>
      <c r="D25" s="11"/>
      <c r="E25" s="11">
        <f t="shared" si="3"/>
        <v>700</v>
      </c>
      <c r="F25" s="11">
        <f t="shared" si="4"/>
        <v>70</v>
      </c>
      <c r="G25" s="11">
        <f t="shared" si="5"/>
        <v>4270</v>
      </c>
    </row>
    <row r="26" spans="2:9" ht="15" customHeight="1">
      <c r="B26" s="10" t="s">
        <v>45</v>
      </c>
      <c r="C26" s="11">
        <v>13800</v>
      </c>
      <c r="D26" s="11"/>
      <c r="E26" s="11">
        <f t="shared" si="3"/>
        <v>2760</v>
      </c>
      <c r="F26" s="11">
        <f t="shared" si="4"/>
        <v>276</v>
      </c>
      <c r="G26" s="11">
        <f t="shared" si="5"/>
        <v>16836</v>
      </c>
    </row>
    <row r="27" spans="2:9" ht="15" customHeight="1">
      <c r="B27" s="10" t="s">
        <v>47</v>
      </c>
      <c r="C27" s="11">
        <v>14900</v>
      </c>
      <c r="D27" s="11"/>
      <c r="E27" s="11">
        <f t="shared" si="3"/>
        <v>2980</v>
      </c>
      <c r="F27" s="11">
        <f t="shared" si="4"/>
        <v>298</v>
      </c>
      <c r="G27" s="11">
        <f t="shared" si="5"/>
        <v>18178</v>
      </c>
      <c r="I27" s="27"/>
    </row>
    <row r="28" spans="2:9" ht="15" customHeight="1">
      <c r="B28" s="10" t="s">
        <v>49</v>
      </c>
      <c r="C28" s="11">
        <v>4600</v>
      </c>
      <c r="D28" s="11"/>
      <c r="E28" s="11">
        <f t="shared" si="3"/>
        <v>920</v>
      </c>
      <c r="F28" s="11">
        <f t="shared" si="4"/>
        <v>92</v>
      </c>
      <c r="G28" s="11">
        <f t="shared" si="5"/>
        <v>5612</v>
      </c>
    </row>
    <row r="29" spans="2:9" ht="15" customHeight="1">
      <c r="B29" s="10" t="s">
        <v>48</v>
      </c>
      <c r="C29" s="11">
        <v>6900</v>
      </c>
      <c r="D29" s="11"/>
      <c r="E29" s="11">
        <f t="shared" si="3"/>
        <v>1380</v>
      </c>
      <c r="F29" s="11">
        <f t="shared" si="4"/>
        <v>138</v>
      </c>
      <c r="G29" s="11">
        <f t="shared" si="5"/>
        <v>8418</v>
      </c>
    </row>
    <row r="30" spans="2:9" ht="15" customHeight="1">
      <c r="B30" s="10" t="s">
        <v>51</v>
      </c>
      <c r="C30" s="11">
        <v>14000</v>
      </c>
      <c r="D30" s="11"/>
      <c r="E30" s="11">
        <f t="shared" si="3"/>
        <v>2800</v>
      </c>
      <c r="F30" s="11">
        <f t="shared" si="4"/>
        <v>280</v>
      </c>
      <c r="G30" s="11">
        <f t="shared" si="5"/>
        <v>17080</v>
      </c>
    </row>
    <row r="31" spans="2:9" ht="15">
      <c r="B31" s="12" t="s">
        <v>52</v>
      </c>
      <c r="C31" s="13">
        <f>SUM(C24:C30)</f>
        <v>75200</v>
      </c>
      <c r="D31" s="13">
        <f>SUM(D24:D30)</f>
        <v>0</v>
      </c>
      <c r="E31" s="13">
        <f>SUM(E24:E30)</f>
        <v>15040</v>
      </c>
      <c r="F31" s="13">
        <f>SUM(F24:F30)</f>
        <v>1504</v>
      </c>
      <c r="G31" s="13">
        <f>SUM(G24:G30)</f>
        <v>91744</v>
      </c>
    </row>
    <row r="38" spans="7:7">
      <c r="G38" s="36"/>
    </row>
  </sheetData>
  <mergeCells count="14">
    <mergeCell ref="C5:C6"/>
    <mergeCell ref="D5:D6"/>
    <mergeCell ref="E5:E6"/>
    <mergeCell ref="F5:F6"/>
    <mergeCell ref="G5:G6"/>
    <mergeCell ref="B3:G3"/>
    <mergeCell ref="B4:G4"/>
    <mergeCell ref="B5:B6"/>
    <mergeCell ref="B20:G20"/>
    <mergeCell ref="C22:C23"/>
    <mergeCell ref="D22:D23"/>
    <mergeCell ref="E22:E23"/>
    <mergeCell ref="F22:F23"/>
    <mergeCell ref="G22:G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2014</vt:lpstr>
      <vt:lpstr>План работ 2014</vt:lpstr>
      <vt:lpstr>ФОТ и налоги автопаковка</vt:lpstr>
      <vt:lpstr>ФОТ и налоги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ТСЖ Кропоткина 261</dc:creator>
  <cp:lastModifiedBy>User</cp:lastModifiedBy>
  <cp:lastPrinted>2014-03-16T19:01:29Z</cp:lastPrinted>
  <dcterms:created xsi:type="dcterms:W3CDTF">2012-09-21T10:43:47Z</dcterms:created>
  <dcterms:modified xsi:type="dcterms:W3CDTF">2014-03-27T00:48:55Z</dcterms:modified>
</cp:coreProperties>
</file>