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лан 2018" sheetId="1" r:id="rId1"/>
  </sheets>
  <calcPr calcId="152511" refMode="R1C1"/>
</workbook>
</file>

<file path=xl/calcChain.xml><?xml version="1.0" encoding="utf-8"?>
<calcChain xmlns="http://schemas.openxmlformats.org/spreadsheetml/2006/main">
  <c r="F32" i="1" l="1"/>
  <c r="D32" i="1"/>
  <c r="C32" i="1"/>
  <c r="E5" i="1" l="1"/>
  <c r="E6" i="1"/>
  <c r="E7" i="1"/>
  <c r="E8" i="1"/>
  <c r="E9" i="1"/>
  <c r="E10" i="1"/>
  <c r="E11" i="1"/>
  <c r="E13" i="1"/>
  <c r="E15" i="1"/>
  <c r="E16" i="1"/>
  <c r="E17" i="1"/>
  <c r="E19" i="1"/>
  <c r="E22" i="1"/>
  <c r="E23" i="1"/>
  <c r="E25" i="1"/>
  <c r="E26" i="1"/>
  <c r="E28" i="1"/>
  <c r="E32" i="1"/>
  <c r="E33" i="1"/>
  <c r="E34" i="1"/>
  <c r="E35" i="1"/>
  <c r="E36" i="1"/>
  <c r="E37" i="1"/>
  <c r="E38" i="1"/>
  <c r="E39" i="1"/>
  <c r="E40" i="1"/>
  <c r="E45" i="1"/>
  <c r="E47" i="1"/>
  <c r="E54" i="1"/>
  <c r="E55" i="1"/>
  <c r="E56" i="1"/>
  <c r="E57" i="1"/>
  <c r="D4" i="1" l="1"/>
  <c r="E4" i="1" s="1"/>
  <c r="F11" i="1"/>
  <c r="F6" i="1"/>
  <c r="F4" i="1" s="1"/>
  <c r="D50" i="1" l="1"/>
  <c r="E50" i="1" s="1"/>
  <c r="D42" i="1"/>
  <c r="E42" i="1" s="1"/>
  <c r="D41" i="1"/>
  <c r="D43" i="1"/>
  <c r="E43" i="1" s="1"/>
  <c r="D51" i="1"/>
  <c r="E51" i="1" s="1"/>
  <c r="D53" i="1"/>
  <c r="E53" i="1" s="1"/>
  <c r="D27" i="1"/>
  <c r="E27" i="1" s="1"/>
  <c r="D44" i="1"/>
  <c r="E44" i="1" s="1"/>
  <c r="D46" i="1"/>
  <c r="E46" i="1" s="1"/>
  <c r="D52" i="1"/>
  <c r="E52" i="1" s="1"/>
  <c r="D48" i="1"/>
  <c r="E48" i="1" s="1"/>
  <c r="D12" i="1"/>
  <c r="E12" i="1" s="1"/>
  <c r="E41" i="1" l="1"/>
  <c r="D20" i="1"/>
  <c r="E20" i="1" s="1"/>
  <c r="D14" i="1"/>
  <c r="E14" i="1" s="1"/>
  <c r="D3" i="1" l="1"/>
  <c r="D49" i="1"/>
  <c r="D29" i="1"/>
  <c r="E29" i="1" s="1"/>
  <c r="D24" i="1"/>
  <c r="E24" i="1" s="1"/>
  <c r="D30" i="1"/>
  <c r="E30" i="1" s="1"/>
  <c r="E49" i="1" l="1"/>
  <c r="E31" i="1" s="1"/>
  <c r="D31" i="1"/>
  <c r="F34" i="1"/>
  <c r="F31" i="1" s="1"/>
  <c r="F29" i="1"/>
  <c r="F21" i="1" s="1"/>
  <c r="D21" i="1"/>
  <c r="E21" i="1" s="1"/>
  <c r="F18" i="1" l="1"/>
  <c r="D18" i="1"/>
  <c r="D58" i="1" l="1"/>
  <c r="E58" i="1" s="1"/>
  <c r="E18" i="1"/>
  <c r="F12" i="1"/>
  <c r="F3" i="1" s="1"/>
  <c r="C3" i="1" l="1"/>
  <c r="E3" i="1" s="1"/>
  <c r="F58" i="1" l="1"/>
</calcChain>
</file>

<file path=xl/sharedStrings.xml><?xml version="1.0" encoding="utf-8"?>
<sst xmlns="http://schemas.openxmlformats.org/spreadsheetml/2006/main" count="117" uniqueCount="117">
  <si>
    <t>№</t>
  </si>
  <si>
    <t>Наименование</t>
  </si>
  <si>
    <t>1.1</t>
  </si>
  <si>
    <t>Выручка по коммунальным услугам</t>
  </si>
  <si>
    <t>1.1.1</t>
  </si>
  <si>
    <t>Выручка по вывозу ТБО</t>
  </si>
  <si>
    <t>1.1.2</t>
  </si>
  <si>
    <t>Выручка по текущему ремонту</t>
  </si>
  <si>
    <t>1.1.3</t>
  </si>
  <si>
    <t>Выручка по содержанию жилья</t>
  </si>
  <si>
    <t>1.1.4</t>
  </si>
  <si>
    <t>Выручка ГВ сод. Общ. Имущ</t>
  </si>
  <si>
    <t>1.1.5</t>
  </si>
  <si>
    <t>Выручка ХВ сод. Общ. Имущ</t>
  </si>
  <si>
    <t>1.1.6</t>
  </si>
  <si>
    <t>Выручка ЭЭ на общ. Имущ</t>
  </si>
  <si>
    <t>1.1.7</t>
  </si>
  <si>
    <t>Выручка по содержанию лифтов</t>
  </si>
  <si>
    <t>2</t>
  </si>
  <si>
    <t>РАСХОДЫ</t>
  </si>
  <si>
    <t>2.1</t>
  </si>
  <si>
    <t>2.2</t>
  </si>
  <si>
    <t>ТЕКУЩИЙ РЕМОНТ</t>
  </si>
  <si>
    <t>Ремонт межпанельных швов</t>
  </si>
  <si>
    <t>2.3</t>
  </si>
  <si>
    <t>2.3.1</t>
  </si>
  <si>
    <t>2.3.2</t>
  </si>
  <si>
    <t>Страховые взносы с ФОТ</t>
  </si>
  <si>
    <t>2.3.3</t>
  </si>
  <si>
    <t>Компенсация на использование личного автотранспорта</t>
  </si>
  <si>
    <t>2.3.5</t>
  </si>
  <si>
    <t>Аварийно диспетчерская служба</t>
  </si>
  <si>
    <t>2.3.7</t>
  </si>
  <si>
    <t>Обязательная аттестация сотрудников</t>
  </si>
  <si>
    <t>2.3.8</t>
  </si>
  <si>
    <t>Тех.обслуживание тех.узла системы теплоснабжения по договору</t>
  </si>
  <si>
    <t>2.3.9</t>
  </si>
  <si>
    <t>Элетроэнергия МОП</t>
  </si>
  <si>
    <t>Услуги НП ОРС</t>
  </si>
  <si>
    <t>Расходы на услуги банка</t>
  </si>
  <si>
    <t>Вывоз и уборка снега, чистка козырьков</t>
  </si>
  <si>
    <t>СОДЕРЖАНИЕ ЛИФТОВ</t>
  </si>
  <si>
    <t>2.5</t>
  </si>
  <si>
    <t>Непредвиденные расходы</t>
  </si>
  <si>
    <t>Финансовый результат</t>
  </si>
  <si>
    <t>1.2</t>
  </si>
  <si>
    <t>1.4</t>
  </si>
  <si>
    <t>Выручка по  автопарковке</t>
  </si>
  <si>
    <t>1.5</t>
  </si>
  <si>
    <t>1.6</t>
  </si>
  <si>
    <t>Выручка от предпринимательской деят-ти</t>
  </si>
  <si>
    <t>Налог УСН</t>
  </si>
  <si>
    <t>Фонд председателя правления</t>
  </si>
  <si>
    <t>План 2018</t>
  </si>
  <si>
    <t>СОДЕРЖАНИЕ ЖИЛЬЯ И ДРУГИЕ РАСХОДЫ</t>
  </si>
  <si>
    <t>Выручка прочая(пени, отключение стояков, антенна)</t>
  </si>
  <si>
    <t>Материалы, хоз, элетротовары, инвентарь, доводчики</t>
  </si>
  <si>
    <t>Ремонт ограждения контейнерной площадки с отводом дождевой воды</t>
  </si>
  <si>
    <t>Подготовка системы отопления к отопительному сезону(промывка, опрессовка требопровода), промывка канализации сторонней организацией</t>
  </si>
  <si>
    <t>Счетчик холодной воды, узел учета ХВС, ГВС, модернизация отопительной системы</t>
  </si>
  <si>
    <t xml:space="preserve">Реконструкция Аварийной будки контролеров </t>
  </si>
  <si>
    <t>СМЕТА ДОХОДОВ И РАСХОДОВ ТСЖ "КРОПОТКИНА 261"на   2018г                                       (жилищно-коммунальные услуги)</t>
  </si>
  <si>
    <t>Выручка от сбора от благоустройства территории</t>
  </si>
  <si>
    <t>Выручка по целевому взносу решения ОСС от08.11.2017г</t>
  </si>
  <si>
    <t>1.7</t>
  </si>
  <si>
    <t>Косметический ремонт подъездов ( 3 и 4)</t>
  </si>
  <si>
    <t>Укладка плитки  на пол в подъезды</t>
  </si>
  <si>
    <t>Ремонт и покрытие плит-козырьков над подъездами</t>
  </si>
  <si>
    <t>Текущий ремонт детской площадки.</t>
  </si>
  <si>
    <t>Факт 2018</t>
  </si>
  <si>
    <t>План 2019</t>
  </si>
  <si>
    <t>Чистка, ремонт канализации</t>
  </si>
  <si>
    <t>Ремонт крыши, паребриков, плит, вентиляции</t>
  </si>
  <si>
    <t>Обслуживание ПО, катридж, копии , СБИС,сайт, канцелярия, мебель</t>
  </si>
  <si>
    <t>ГВ  и ХВ(ПОВЫШАЮЩИЙ КОЭФФИЦИЕНТ)</t>
  </si>
  <si>
    <t>Связь, почта, размещение объявлений, хостинг</t>
  </si>
  <si>
    <t>ОДН ХВС, ГВС</t>
  </si>
  <si>
    <t>Противорпожарные материалы</t>
  </si>
  <si>
    <t>Текущий ремонт мелкий</t>
  </si>
  <si>
    <t>Заполнение сайта ГИС ЖКХ</t>
  </si>
  <si>
    <t>Всего выручки</t>
  </si>
  <si>
    <t>Отклонение</t>
  </si>
  <si>
    <t xml:space="preserve">Содержание, ремонт автом.ворот, шлагбаума,видеонаблюдения </t>
  </si>
  <si>
    <t>Заработная плата ( с НДФЛ), (без контролеров)</t>
  </si>
  <si>
    <t>Заработная плата контролеров ( с НДФЛ)</t>
  </si>
  <si>
    <t>1.3</t>
  </si>
  <si>
    <t>2.3.4</t>
  </si>
  <si>
    <t>2.3.6</t>
  </si>
  <si>
    <t>2.4</t>
  </si>
  <si>
    <t>2.4.1</t>
  </si>
  <si>
    <t>2.4.2</t>
  </si>
  <si>
    <t>2.4.3</t>
  </si>
  <si>
    <t>2.4.4</t>
  </si>
  <si>
    <t>2.4.5</t>
  </si>
  <si>
    <t>2.4.7</t>
  </si>
  <si>
    <t>2.4.6</t>
  </si>
  <si>
    <t>2.4.8</t>
  </si>
  <si>
    <t>2.4.09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</si>
  <si>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</si>
  <si>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</si>
  <si>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</si>
  <si>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</si>
  <si>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</si>
  <si>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</si>
  <si>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</si>
  <si>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</si>
  <si>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</si>
  <si>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</si>
  <si>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</si>
  <si>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2.4.21</t>
  </si>
  <si>
    <t>2.4.22</t>
  </si>
  <si>
    <t>2.4.23</t>
  </si>
  <si>
    <t>2.4.24</t>
  </si>
  <si>
    <t>Асфальтирование, озеленение*</t>
  </si>
  <si>
    <t>*</t>
  </si>
  <si>
    <t>Асфальтирование в 2019г рассматривается отдельным вопрос  на ОСС.</t>
  </si>
  <si>
    <t xml:space="preserve">ВЫВОЗ ТБО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</si>
</sst>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3" fontId="0" fillId="0" borderId="1" xfId="0" applyNumberFormat="1" applyBorder="1"/>
    <xf numFmtId="0" fontId="3" fillId="2" borderId="1" xfId="0" applyFont="1" applyFill="1" applyBorder="1"/>
    <xf numFmtId="0" fontId="3" fillId="0" borderId="0" xfId="0" applyFont="1" applyAlignment="1">
      <alignment horizontal="center" wrapText="1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/>
    <xf numFmtId="3" fontId="1" fillId="2" borderId="1" xfId="0" applyNumberFormat="1" applyFont="1" applyFill="1" applyBorder="1"/>
    <xf numFmtId="0" fontId="3" fillId="2" borderId="2" xfId="0" applyFont="1" applyFill="1" applyBorder="1"/>
    <xf numFmtId="49" fontId="3" fillId="2" borderId="1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3" fontId="6" fillId="2" borderId="1" xfId="0" applyNumberFormat="1" applyFont="1" applyFill="1" applyBorder="1"/>
    <xf numFmtId="0" fontId="0" fillId="0" borderId="1" xfId="0" applyBorder="1"/>
    <xf numFmtId="3" fontId="3" fillId="0" borderId="1" xfId="0" applyNumberFormat="1" applyFont="1" applyBorder="1"/>
    <xf numFmtId="3" fontId="7" fillId="2" borderId="1" xfId="0" applyNumberFormat="1" applyFont="1" applyFill="1" applyBorder="1"/>
    <xf numFmtId="3" fontId="1" fillId="0" borderId="1" xfId="0" applyNumberFormat="1" applyFont="1" applyFill="1" applyBorder="1"/>
    <xf numFmtId="3" fontId="2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Layout" topLeftCell="A46" zoomScaleNormal="100" workbookViewId="0">
      <selection activeCell="B19" sqref="B19"/>
    </sheetView>
  </sheetViews>
  <sheetFormatPr defaultColWidth="9.109375" defaultRowHeight="13.8" x14ac:dyDescent="0.3"/>
  <cols>
    <col min="1" max="1" width="5.21875" style="1" customWidth="1"/>
    <col min="2" max="2" width="45.109375" style="1" customWidth="1"/>
    <col min="3" max="3" width="10" style="1" customWidth="1"/>
    <col min="4" max="5" width="9.109375" style="1"/>
    <col min="6" max="6" width="10" style="1" customWidth="1"/>
    <col min="7" max="16384" width="9.109375" style="1"/>
  </cols>
  <sheetData>
    <row r="1" spans="1:6" ht="44.4" customHeight="1" x14ac:dyDescent="0.3">
      <c r="B1" s="13" t="s">
        <v>61</v>
      </c>
    </row>
    <row r="2" spans="1:6" ht="27" customHeight="1" x14ac:dyDescent="0.3">
      <c r="A2" s="2" t="s">
        <v>0</v>
      </c>
      <c r="B2" s="3" t="s">
        <v>1</v>
      </c>
      <c r="C2" s="4" t="s">
        <v>53</v>
      </c>
      <c r="D2" s="4" t="s">
        <v>69</v>
      </c>
      <c r="E2" s="4" t="s">
        <v>81</v>
      </c>
      <c r="F2" s="4" t="s">
        <v>70</v>
      </c>
    </row>
    <row r="3" spans="1:6" ht="27" customHeight="1" x14ac:dyDescent="0.3">
      <c r="A3" s="16">
        <v>1</v>
      </c>
      <c r="B3" s="17" t="s">
        <v>80</v>
      </c>
      <c r="C3" s="18">
        <f t="shared" ref="C3:D3" si="0">C4+C12+C13+C14+C15+C16+C17</f>
        <v>4524.1735552750006</v>
      </c>
      <c r="D3" s="18">
        <f t="shared" si="0"/>
        <v>4627.73153</v>
      </c>
      <c r="E3" s="18">
        <f>C3-D3</f>
        <v>-103.55797472499944</v>
      </c>
      <c r="F3" s="18">
        <f>F4+F12+F13+F14+F15+F16+F17</f>
        <v>4309.0030400000005</v>
      </c>
    </row>
    <row r="4" spans="1:6" x14ac:dyDescent="0.3">
      <c r="A4" s="19" t="s">
        <v>2</v>
      </c>
      <c r="B4" s="12" t="s">
        <v>3</v>
      </c>
      <c r="C4" s="20">
        <v>3310.3805152750001</v>
      </c>
      <c r="D4" s="20">
        <f>SUM(D5:D11)</f>
        <v>3366.174</v>
      </c>
      <c r="E4" s="18">
        <f t="shared" ref="E4:E58" si="1">C4-D4</f>
        <v>-55.793484724999871</v>
      </c>
      <c r="F4" s="20">
        <f>SUM(F5:F11)</f>
        <v>3271.9600000000005</v>
      </c>
    </row>
    <row r="5" spans="1:6" x14ac:dyDescent="0.3">
      <c r="A5" s="19" t="s">
        <v>4</v>
      </c>
      <c r="B5" s="8" t="s">
        <v>5</v>
      </c>
      <c r="C5" s="7">
        <v>206</v>
      </c>
      <c r="D5" s="7">
        <v>207.16499999999999</v>
      </c>
      <c r="E5" s="18">
        <f t="shared" si="1"/>
        <v>-1.164999999999992</v>
      </c>
      <c r="F5" s="6"/>
    </row>
    <row r="6" spans="1:6" x14ac:dyDescent="0.3">
      <c r="A6" s="19" t="s">
        <v>6</v>
      </c>
      <c r="B6" s="8" t="s">
        <v>17</v>
      </c>
      <c r="C6" s="7">
        <v>260</v>
      </c>
      <c r="D6" s="7">
        <v>258.26</v>
      </c>
      <c r="E6" s="18">
        <f t="shared" si="1"/>
        <v>1.7400000000000091</v>
      </c>
      <c r="F6" s="29">
        <f>D6</f>
        <v>258.26</v>
      </c>
    </row>
    <row r="7" spans="1:6" x14ac:dyDescent="0.3">
      <c r="A7" s="19" t="s">
        <v>8</v>
      </c>
      <c r="B7" s="8" t="s">
        <v>7</v>
      </c>
      <c r="C7" s="7">
        <v>553.39107300000001</v>
      </c>
      <c r="D7" s="7">
        <v>553.22400000000005</v>
      </c>
      <c r="E7" s="18">
        <f t="shared" si="1"/>
        <v>0.16707299999995939</v>
      </c>
      <c r="F7" s="6">
        <v>576.28700000000003</v>
      </c>
    </row>
    <row r="8" spans="1:6" x14ac:dyDescent="0.3">
      <c r="A8" s="19" t="s">
        <v>10</v>
      </c>
      <c r="B8" s="8" t="s">
        <v>9</v>
      </c>
      <c r="C8" s="7">
        <v>2074.9055622750002</v>
      </c>
      <c r="D8" s="7">
        <v>2073.9319999999998</v>
      </c>
      <c r="E8" s="18">
        <f t="shared" si="1"/>
        <v>0.97356227500040404</v>
      </c>
      <c r="F8" s="6">
        <v>2163.8200000000002</v>
      </c>
    </row>
    <row r="9" spans="1:6" x14ac:dyDescent="0.3">
      <c r="A9" s="19" t="s">
        <v>12</v>
      </c>
      <c r="B9" s="10" t="s">
        <v>11</v>
      </c>
      <c r="C9" s="31">
        <v>76.264920000000004</v>
      </c>
      <c r="D9" s="7">
        <v>68.376000000000005</v>
      </c>
      <c r="E9" s="18">
        <f t="shared" si="1"/>
        <v>7.8889199999999988</v>
      </c>
      <c r="F9" s="7">
        <v>68.376000000000005</v>
      </c>
    </row>
    <row r="10" spans="1:6" x14ac:dyDescent="0.3">
      <c r="A10" s="19" t="s">
        <v>14</v>
      </c>
      <c r="B10" s="10" t="s">
        <v>13</v>
      </c>
      <c r="C10" s="31">
        <v>13.53168</v>
      </c>
      <c r="D10" s="7">
        <v>11.276999999999999</v>
      </c>
      <c r="E10" s="18">
        <f t="shared" si="1"/>
        <v>2.2546800000000005</v>
      </c>
      <c r="F10" s="7">
        <v>11.276999999999999</v>
      </c>
    </row>
    <row r="11" spans="1:6" x14ac:dyDescent="0.3">
      <c r="A11" s="19" t="s">
        <v>16</v>
      </c>
      <c r="B11" s="10" t="s">
        <v>15</v>
      </c>
      <c r="C11" s="31">
        <v>126.28728</v>
      </c>
      <c r="D11" s="7">
        <v>193.94</v>
      </c>
      <c r="E11" s="18">
        <f t="shared" si="1"/>
        <v>-67.652720000000002</v>
      </c>
      <c r="F11" s="7">
        <f>D11</f>
        <v>193.94</v>
      </c>
    </row>
    <row r="12" spans="1:6" customFormat="1" ht="14.4" x14ac:dyDescent="0.3">
      <c r="A12" s="8" t="s">
        <v>45</v>
      </c>
      <c r="B12" s="12" t="s">
        <v>55</v>
      </c>
      <c r="C12" s="21">
        <v>65.043040000000005</v>
      </c>
      <c r="D12" s="30">
        <f>12.229+14.00253+38.556+7.5</f>
        <v>72.287530000000004</v>
      </c>
      <c r="E12" s="18">
        <f t="shared" si="1"/>
        <v>-7.244489999999999</v>
      </c>
      <c r="F12" s="28">
        <f t="shared" ref="F12" si="2">C12</f>
        <v>65.043040000000005</v>
      </c>
    </row>
    <row r="13" spans="1:6" customFormat="1" ht="14.4" x14ac:dyDescent="0.3">
      <c r="A13" s="8" t="s">
        <v>85</v>
      </c>
      <c r="B13" s="12" t="s">
        <v>47</v>
      </c>
      <c r="C13" s="21">
        <v>450.75</v>
      </c>
      <c r="D13" s="21">
        <v>464.25</v>
      </c>
      <c r="E13" s="18">
        <f t="shared" si="1"/>
        <v>-13.5</v>
      </c>
      <c r="F13" s="28">
        <v>459</v>
      </c>
    </row>
    <row r="14" spans="1:6" customFormat="1" ht="14.4" x14ac:dyDescent="0.3">
      <c r="A14" s="8" t="s">
        <v>46</v>
      </c>
      <c r="B14" s="22" t="s">
        <v>62</v>
      </c>
      <c r="C14" s="21">
        <v>209.39999999999998</v>
      </c>
      <c r="D14" s="21">
        <f>206.2</f>
        <v>206.2</v>
      </c>
      <c r="E14" s="18">
        <f t="shared" si="1"/>
        <v>3.1999999999999886</v>
      </c>
      <c r="F14" s="28">
        <v>206</v>
      </c>
    </row>
    <row r="15" spans="1:6" customFormat="1" ht="14.4" x14ac:dyDescent="0.3">
      <c r="A15" s="8" t="s">
        <v>48</v>
      </c>
      <c r="B15" s="12" t="s">
        <v>50</v>
      </c>
      <c r="C15" s="21">
        <v>162.6</v>
      </c>
      <c r="D15" s="21">
        <v>156.601</v>
      </c>
      <c r="E15" s="18">
        <f t="shared" si="1"/>
        <v>5.9989999999999952</v>
      </c>
      <c r="F15" s="28">
        <v>157</v>
      </c>
    </row>
    <row r="16" spans="1:6" customFormat="1" ht="14.4" x14ac:dyDescent="0.3">
      <c r="A16" s="8" t="s">
        <v>49</v>
      </c>
      <c r="B16" s="12" t="s">
        <v>74</v>
      </c>
      <c r="C16" s="21">
        <v>126</v>
      </c>
      <c r="D16" s="21">
        <v>162.798</v>
      </c>
      <c r="E16" s="18">
        <f t="shared" si="1"/>
        <v>-36.798000000000002</v>
      </c>
      <c r="F16" s="28">
        <v>150</v>
      </c>
    </row>
    <row r="17" spans="1:6" customFormat="1" ht="14.4" x14ac:dyDescent="0.3">
      <c r="A17" s="8" t="s">
        <v>64</v>
      </c>
      <c r="B17" s="12" t="s">
        <v>63</v>
      </c>
      <c r="C17" s="21">
        <v>200</v>
      </c>
      <c r="D17" s="21">
        <v>199.42099999999999</v>
      </c>
      <c r="E17" s="18">
        <f t="shared" si="1"/>
        <v>0.57900000000000773</v>
      </c>
      <c r="F17" s="6"/>
    </row>
    <row r="18" spans="1:6" ht="25.2" customHeight="1" x14ac:dyDescent="0.3">
      <c r="A18" s="23" t="s">
        <v>18</v>
      </c>
      <c r="B18" s="24" t="s">
        <v>19</v>
      </c>
      <c r="C18" s="20">
        <v>4524.0308000000005</v>
      </c>
      <c r="D18" s="20">
        <f>D19+D20+D21+D31+D57</f>
        <v>4647.5989599999994</v>
      </c>
      <c r="E18" s="18">
        <f t="shared" si="1"/>
        <v>-123.5681599999989</v>
      </c>
      <c r="F18" s="20">
        <f>F19+F20+F21+F31+F57</f>
        <v>4393.2800000000007</v>
      </c>
    </row>
    <row r="19" spans="1:6" ht="13.8" customHeight="1" x14ac:dyDescent="0.3">
      <c r="A19" s="23" t="s">
        <v>20</v>
      </c>
      <c r="B19" s="12" t="s">
        <v>116</v>
      </c>
      <c r="C19" s="20">
        <v>199</v>
      </c>
      <c r="D19" s="20">
        <v>193.17</v>
      </c>
      <c r="E19" s="18">
        <f t="shared" si="1"/>
        <v>5.8300000000000125</v>
      </c>
      <c r="F19" s="20">
        <v>30</v>
      </c>
    </row>
    <row r="20" spans="1:6" x14ac:dyDescent="0.3">
      <c r="A20" s="23" t="s">
        <v>21</v>
      </c>
      <c r="B20" s="12" t="s">
        <v>41</v>
      </c>
      <c r="C20" s="20">
        <v>249</v>
      </c>
      <c r="D20" s="20">
        <f>8.88+178.158+1.5</f>
        <v>188.53799999999998</v>
      </c>
      <c r="E20" s="18">
        <f t="shared" si="1"/>
        <v>60.462000000000018</v>
      </c>
      <c r="F20" s="20">
        <v>258</v>
      </c>
    </row>
    <row r="21" spans="1:6" x14ac:dyDescent="0.3">
      <c r="A21" s="23" t="s">
        <v>24</v>
      </c>
      <c r="B21" s="12" t="s">
        <v>22</v>
      </c>
      <c r="C21" s="20">
        <v>653</v>
      </c>
      <c r="D21" s="20">
        <f>SUM(D22:D30)</f>
        <v>756.18500000000006</v>
      </c>
      <c r="E21" s="18">
        <f t="shared" si="1"/>
        <v>-103.18500000000006</v>
      </c>
      <c r="F21" s="20">
        <f>SUM(F22:F30)</f>
        <v>635</v>
      </c>
    </row>
    <row r="22" spans="1:6" x14ac:dyDescent="0.3">
      <c r="A22" s="14" t="s">
        <v>25</v>
      </c>
      <c r="B22" s="8" t="s">
        <v>23</v>
      </c>
      <c r="C22" s="7">
        <v>56</v>
      </c>
      <c r="D22" s="7">
        <v>78.400000000000006</v>
      </c>
      <c r="E22" s="18">
        <f t="shared" si="1"/>
        <v>-22.400000000000006</v>
      </c>
      <c r="F22" s="5">
        <v>80</v>
      </c>
    </row>
    <row r="23" spans="1:6" x14ac:dyDescent="0.3">
      <c r="A23" s="14" t="s">
        <v>26</v>
      </c>
      <c r="B23" s="8" t="s">
        <v>72</v>
      </c>
      <c r="C23" s="7">
        <v>100</v>
      </c>
      <c r="D23" s="8">
        <v>30</v>
      </c>
      <c r="E23" s="18">
        <f t="shared" si="1"/>
        <v>70</v>
      </c>
      <c r="F23" s="5">
        <v>20</v>
      </c>
    </row>
    <row r="24" spans="1:6" x14ac:dyDescent="0.3">
      <c r="A24" s="14" t="s">
        <v>28</v>
      </c>
      <c r="B24" s="8" t="s">
        <v>65</v>
      </c>
      <c r="C24" s="7">
        <v>90</v>
      </c>
      <c r="D24" s="5">
        <f>78.2+9.8</f>
        <v>88</v>
      </c>
      <c r="E24" s="18">
        <f t="shared" si="1"/>
        <v>2</v>
      </c>
      <c r="F24" s="5">
        <v>30</v>
      </c>
    </row>
    <row r="25" spans="1:6" x14ac:dyDescent="0.3">
      <c r="A25" s="14" t="s">
        <v>86</v>
      </c>
      <c r="B25" s="8" t="s">
        <v>78</v>
      </c>
      <c r="C25" s="7">
        <v>7</v>
      </c>
      <c r="D25" s="5"/>
      <c r="E25" s="18">
        <f t="shared" si="1"/>
        <v>7</v>
      </c>
      <c r="F25" s="5">
        <v>35</v>
      </c>
    </row>
    <row r="26" spans="1:6" x14ac:dyDescent="0.3">
      <c r="A26" s="14" t="s">
        <v>30</v>
      </c>
      <c r="B26" s="8" t="s">
        <v>67</v>
      </c>
      <c r="C26" s="7">
        <v>70</v>
      </c>
      <c r="D26" s="5"/>
      <c r="E26" s="18">
        <f t="shared" si="1"/>
        <v>70</v>
      </c>
      <c r="F26" s="5"/>
    </row>
    <row r="27" spans="1:6" x14ac:dyDescent="0.3">
      <c r="A27" s="14" t="s">
        <v>87</v>
      </c>
      <c r="B27" s="8" t="s">
        <v>57</v>
      </c>
      <c r="C27" s="7">
        <v>20</v>
      </c>
      <c r="D27" s="5">
        <f>1.2</f>
        <v>1.2</v>
      </c>
      <c r="E27" s="18">
        <f t="shared" si="1"/>
        <v>18.8</v>
      </c>
      <c r="F27" s="5">
        <v>10</v>
      </c>
    </row>
    <row r="28" spans="1:6" x14ac:dyDescent="0.3">
      <c r="A28" s="14" t="s">
        <v>32</v>
      </c>
      <c r="B28" s="8" t="s">
        <v>71</v>
      </c>
      <c r="C28" s="7"/>
      <c r="D28" s="5">
        <v>15</v>
      </c>
      <c r="E28" s="18">
        <f t="shared" si="1"/>
        <v>-15</v>
      </c>
      <c r="F28" s="5">
        <v>15</v>
      </c>
    </row>
    <row r="29" spans="1:6" x14ac:dyDescent="0.3">
      <c r="A29" s="14" t="s">
        <v>34</v>
      </c>
      <c r="B29" s="15" t="s">
        <v>68</v>
      </c>
      <c r="C29" s="7">
        <v>30</v>
      </c>
      <c r="D29" s="5">
        <f>3.5</f>
        <v>3.5</v>
      </c>
      <c r="E29" s="18">
        <f t="shared" si="1"/>
        <v>26.5</v>
      </c>
      <c r="F29" s="5">
        <f>15+10+20</f>
        <v>45</v>
      </c>
    </row>
    <row r="30" spans="1:6" x14ac:dyDescent="0.3">
      <c r="A30" s="14" t="s">
        <v>36</v>
      </c>
      <c r="B30" s="8" t="s">
        <v>66</v>
      </c>
      <c r="C30" s="7">
        <v>280</v>
      </c>
      <c r="D30" s="7">
        <f>205.11+42.335+91.377+102.515+98.748</f>
        <v>540.08500000000004</v>
      </c>
      <c r="E30" s="18">
        <f t="shared" si="1"/>
        <v>-260.08500000000004</v>
      </c>
      <c r="F30" s="5">
        <v>400</v>
      </c>
    </row>
    <row r="31" spans="1:6" x14ac:dyDescent="0.3">
      <c r="A31" s="23" t="s">
        <v>88</v>
      </c>
      <c r="B31" s="12" t="s">
        <v>54</v>
      </c>
      <c r="C31" s="20">
        <v>3423.0308</v>
      </c>
      <c r="D31" s="20">
        <f>SUM(D32:D56)</f>
        <v>3509.7059599999998</v>
      </c>
      <c r="E31" s="18">
        <f t="shared" ref="E31:F31" si="3">SUM(E32:E56)</f>
        <v>-86.675159999999849</v>
      </c>
      <c r="F31" s="20">
        <f t="shared" si="3"/>
        <v>3470.28</v>
      </c>
    </row>
    <row r="32" spans="1:6" ht="27.6" customHeight="1" x14ac:dyDescent="0.3">
      <c r="A32" s="14" t="s">
        <v>89</v>
      </c>
      <c r="B32" s="15" t="s">
        <v>83</v>
      </c>
      <c r="C32" s="7">
        <f>1945-530</f>
        <v>1415</v>
      </c>
      <c r="D32" s="7">
        <f>1964.02-5-25.689+34.117-608</f>
        <v>1359.4479999999999</v>
      </c>
      <c r="E32" s="18">
        <f t="shared" si="1"/>
        <v>55.552000000000135</v>
      </c>
      <c r="F32" s="7">
        <f>2122-660</f>
        <v>1462</v>
      </c>
    </row>
    <row r="33" spans="1:6" ht="13.8" customHeight="1" x14ac:dyDescent="0.3">
      <c r="A33" s="14" t="s">
        <v>90</v>
      </c>
      <c r="B33" s="15" t="s">
        <v>84</v>
      </c>
      <c r="C33" s="7">
        <v>530</v>
      </c>
      <c r="D33" s="7">
        <v>608.07362000000001</v>
      </c>
      <c r="E33" s="18">
        <f t="shared" si="1"/>
        <v>-78.073620000000005</v>
      </c>
      <c r="F33" s="7">
        <v>660</v>
      </c>
    </row>
    <row r="34" spans="1:6" x14ac:dyDescent="0.3">
      <c r="A34" s="14" t="s">
        <v>91</v>
      </c>
      <c r="B34" s="8" t="s">
        <v>27</v>
      </c>
      <c r="C34" s="7">
        <v>407</v>
      </c>
      <c r="D34" s="7">
        <v>402.762</v>
      </c>
      <c r="E34" s="18">
        <f t="shared" si="1"/>
        <v>4.2379999999999995</v>
      </c>
      <c r="F34" s="7">
        <f>C34*1.04</f>
        <v>423.28000000000003</v>
      </c>
    </row>
    <row r="35" spans="1:6" x14ac:dyDescent="0.3">
      <c r="A35" s="14" t="s">
        <v>92</v>
      </c>
      <c r="B35" s="8" t="s">
        <v>29</v>
      </c>
      <c r="C35" s="7">
        <v>14</v>
      </c>
      <c r="D35" s="7">
        <v>14.4</v>
      </c>
      <c r="E35" s="18">
        <f t="shared" si="1"/>
        <v>-0.40000000000000036</v>
      </c>
      <c r="F35" s="5">
        <v>14</v>
      </c>
    </row>
    <row r="36" spans="1:6" x14ac:dyDescent="0.3">
      <c r="A36" s="14" t="s">
        <v>93</v>
      </c>
      <c r="B36" s="8" t="s">
        <v>31</v>
      </c>
      <c r="C36" s="7">
        <v>120</v>
      </c>
      <c r="D36" s="5">
        <v>120</v>
      </c>
      <c r="E36" s="18">
        <f t="shared" si="1"/>
        <v>0</v>
      </c>
      <c r="F36" s="5">
        <v>120</v>
      </c>
    </row>
    <row r="37" spans="1:6" x14ac:dyDescent="0.3">
      <c r="A37" s="14" t="s">
        <v>95</v>
      </c>
      <c r="B37" s="8" t="s">
        <v>33</v>
      </c>
      <c r="C37" s="7">
        <v>7</v>
      </c>
      <c r="D37" s="7">
        <v>6.5</v>
      </c>
      <c r="E37" s="18">
        <f t="shared" si="1"/>
        <v>0.5</v>
      </c>
      <c r="F37" s="5">
        <v>7</v>
      </c>
    </row>
    <row r="38" spans="1:6" x14ac:dyDescent="0.3">
      <c r="A38" s="14" t="s">
        <v>94</v>
      </c>
      <c r="B38" s="8" t="s">
        <v>35</v>
      </c>
      <c r="C38" s="7">
        <v>18</v>
      </c>
      <c r="D38" s="7">
        <v>23.19</v>
      </c>
      <c r="E38" s="18">
        <f t="shared" si="1"/>
        <v>-5.1900000000000013</v>
      </c>
      <c r="F38" s="5">
        <v>18</v>
      </c>
    </row>
    <row r="39" spans="1:6" ht="41.4" x14ac:dyDescent="0.3">
      <c r="A39" s="14" t="s">
        <v>96</v>
      </c>
      <c r="B39" s="15" t="s">
        <v>58</v>
      </c>
      <c r="C39" s="7">
        <v>47</v>
      </c>
      <c r="D39" s="7">
        <v>45.129260000000002</v>
      </c>
      <c r="E39" s="18">
        <f t="shared" si="1"/>
        <v>1.8707399999999978</v>
      </c>
      <c r="F39" s="5">
        <v>65</v>
      </c>
    </row>
    <row r="40" spans="1:6" x14ac:dyDescent="0.3">
      <c r="A40" s="14"/>
      <c r="B40" s="15"/>
      <c r="C40" s="7"/>
      <c r="D40" s="7"/>
      <c r="E40" s="18">
        <f t="shared" si="1"/>
        <v>0</v>
      </c>
      <c r="F40" s="5"/>
    </row>
    <row r="41" spans="1:6" ht="28.2" customHeight="1" x14ac:dyDescent="0.3">
      <c r="A41" s="14" t="s">
        <v>97</v>
      </c>
      <c r="B41" s="15" t="s">
        <v>59</v>
      </c>
      <c r="C41" s="7">
        <v>75</v>
      </c>
      <c r="D41" s="7">
        <f>5.64+23.9+21.229</f>
        <v>50.768999999999998</v>
      </c>
      <c r="E41" s="18">
        <f t="shared" si="1"/>
        <v>24.231000000000002</v>
      </c>
      <c r="F41" s="5"/>
    </row>
    <row r="42" spans="1:6" x14ac:dyDescent="0.3">
      <c r="A42" s="14" t="s">
        <v>98</v>
      </c>
      <c r="B42" s="5" t="s">
        <v>37</v>
      </c>
      <c r="C42" s="7">
        <v>133.53080000000003</v>
      </c>
      <c r="D42" s="6">
        <f>115.423+9</f>
        <v>124.423</v>
      </c>
      <c r="E42" s="18">
        <f t="shared" si="1"/>
        <v>9.1078000000000259</v>
      </c>
      <c r="F42" s="5">
        <v>128</v>
      </c>
    </row>
    <row r="43" spans="1:6" x14ac:dyDescent="0.3">
      <c r="A43" s="14" t="s">
        <v>99</v>
      </c>
      <c r="B43" s="5" t="s">
        <v>77</v>
      </c>
      <c r="C43" s="7"/>
      <c r="D43" s="6">
        <f>4+3.84</f>
        <v>7.84</v>
      </c>
      <c r="E43" s="18">
        <f t="shared" si="1"/>
        <v>-7.84</v>
      </c>
      <c r="F43" s="5">
        <v>5</v>
      </c>
    </row>
    <row r="44" spans="1:6" x14ac:dyDescent="0.3">
      <c r="A44" s="14" t="s">
        <v>100</v>
      </c>
      <c r="B44" s="5" t="s">
        <v>76</v>
      </c>
      <c r="C44" s="7">
        <v>20</v>
      </c>
      <c r="D44" s="7">
        <f>30+15+10</f>
        <v>55</v>
      </c>
      <c r="E44" s="18">
        <f t="shared" si="1"/>
        <v>-35</v>
      </c>
      <c r="F44" s="5">
        <v>55</v>
      </c>
    </row>
    <row r="45" spans="1:6" x14ac:dyDescent="0.3">
      <c r="A45" s="14" t="s">
        <v>101</v>
      </c>
      <c r="B45" s="5" t="s">
        <v>38</v>
      </c>
      <c r="C45" s="7">
        <v>135.5</v>
      </c>
      <c r="D45" s="6">
        <v>149.27699999999999</v>
      </c>
      <c r="E45" s="18">
        <f t="shared" si="1"/>
        <v>-13.776999999999987</v>
      </c>
      <c r="F45" s="5">
        <v>149</v>
      </c>
    </row>
    <row r="46" spans="1:6" x14ac:dyDescent="0.3">
      <c r="A46" s="14" t="s">
        <v>102</v>
      </c>
      <c r="B46" s="5" t="s">
        <v>73</v>
      </c>
      <c r="C46" s="6">
        <v>19</v>
      </c>
      <c r="D46" s="6">
        <f>4.7+18.4+1.1+5+17.4</f>
        <v>46.599999999999994</v>
      </c>
      <c r="E46" s="18">
        <f t="shared" si="1"/>
        <v>-27.599999999999994</v>
      </c>
      <c r="F46" s="5">
        <v>20</v>
      </c>
    </row>
    <row r="47" spans="1:6" x14ac:dyDescent="0.3">
      <c r="A47" s="14" t="s">
        <v>103</v>
      </c>
      <c r="B47" s="5" t="s">
        <v>79</v>
      </c>
      <c r="C47" s="6"/>
      <c r="D47" s="6"/>
      <c r="E47" s="18">
        <f t="shared" si="1"/>
        <v>0</v>
      </c>
      <c r="F47" s="5">
        <v>12</v>
      </c>
    </row>
    <row r="48" spans="1:6" x14ac:dyDescent="0.3">
      <c r="A48" s="14" t="s">
        <v>104</v>
      </c>
      <c r="B48" s="8" t="s">
        <v>75</v>
      </c>
      <c r="C48" s="6">
        <v>11</v>
      </c>
      <c r="D48" s="6">
        <f>1.121+8+2.46</f>
        <v>11.581</v>
      </c>
      <c r="E48" s="18">
        <f t="shared" si="1"/>
        <v>-0.58099999999999952</v>
      </c>
      <c r="F48" s="5">
        <v>12</v>
      </c>
    </row>
    <row r="49" spans="1:6" x14ac:dyDescent="0.3">
      <c r="A49" s="14" t="s">
        <v>105</v>
      </c>
      <c r="B49" s="5" t="s">
        <v>39</v>
      </c>
      <c r="C49" s="6">
        <v>35</v>
      </c>
      <c r="D49" s="6">
        <f>25.18588+9.315</f>
        <v>34.500880000000002</v>
      </c>
      <c r="E49" s="18">
        <f t="shared" si="1"/>
        <v>0.49911999999999779</v>
      </c>
      <c r="F49" s="5">
        <v>35</v>
      </c>
    </row>
    <row r="50" spans="1:6" ht="13.5" customHeight="1" x14ac:dyDescent="0.3">
      <c r="A50" s="14" t="s">
        <v>106</v>
      </c>
      <c r="B50" s="5" t="s">
        <v>56</v>
      </c>
      <c r="C50" s="6">
        <v>36</v>
      </c>
      <c r="D50" s="6">
        <f>2.5322+4+2.333+3.616+1.17+0.567+0.205+2.55+11.117+0.95+0.923+2.357+5.085+1.165+0.352+0.22+20</f>
        <v>59.142199999999995</v>
      </c>
      <c r="E50" s="18">
        <f t="shared" si="1"/>
        <v>-23.142199999999995</v>
      </c>
      <c r="F50" s="5">
        <v>60</v>
      </c>
    </row>
    <row r="51" spans="1:6" customFormat="1" ht="14.4" x14ac:dyDescent="0.3">
      <c r="A51" s="14" t="s">
        <v>107</v>
      </c>
      <c r="B51" s="10" t="s">
        <v>40</v>
      </c>
      <c r="C51" s="11">
        <v>60</v>
      </c>
      <c r="D51" s="6">
        <f>21.2+17.4+19.2+4.8+2.4+0.575</f>
        <v>65.575000000000003</v>
      </c>
      <c r="E51" s="18">
        <f t="shared" si="1"/>
        <v>-5.5750000000000028</v>
      </c>
      <c r="F51" s="27">
        <v>70</v>
      </c>
    </row>
    <row r="52" spans="1:6" customFormat="1" ht="14.4" x14ac:dyDescent="0.3">
      <c r="A52" s="14" t="s">
        <v>108</v>
      </c>
      <c r="B52" s="5" t="s">
        <v>82</v>
      </c>
      <c r="C52" s="11">
        <v>45</v>
      </c>
      <c r="D52" s="6">
        <f>77.37+4.2-12.6</f>
        <v>68.970000000000013</v>
      </c>
      <c r="E52" s="18">
        <f t="shared" si="1"/>
        <v>-23.970000000000013</v>
      </c>
      <c r="F52" s="27">
        <v>70</v>
      </c>
    </row>
    <row r="53" spans="1:6" customFormat="1" ht="14.4" x14ac:dyDescent="0.3">
      <c r="A53" s="14" t="s">
        <v>109</v>
      </c>
      <c r="B53" s="9" t="s">
        <v>60</v>
      </c>
      <c r="C53" s="11">
        <v>100</v>
      </c>
      <c r="D53" s="6">
        <f>68+6.05+7.475</f>
        <v>81.524999999999991</v>
      </c>
      <c r="E53" s="18">
        <f t="shared" si="1"/>
        <v>18.475000000000009</v>
      </c>
      <c r="F53" s="27">
        <v>20</v>
      </c>
    </row>
    <row r="54" spans="1:6" customFormat="1" ht="14.4" x14ac:dyDescent="0.3">
      <c r="A54" s="14" t="s">
        <v>110</v>
      </c>
      <c r="B54" s="5" t="s">
        <v>52</v>
      </c>
      <c r="C54" s="11">
        <v>40</v>
      </c>
      <c r="D54" s="6">
        <v>40</v>
      </c>
      <c r="E54" s="18">
        <f t="shared" si="1"/>
        <v>0</v>
      </c>
      <c r="F54" s="27">
        <v>40</v>
      </c>
    </row>
    <row r="55" spans="1:6" customFormat="1" ht="14.4" x14ac:dyDescent="0.3">
      <c r="A55" s="14" t="s">
        <v>111</v>
      </c>
      <c r="B55" s="5" t="s">
        <v>113</v>
      </c>
      <c r="C55" s="11">
        <v>135</v>
      </c>
      <c r="D55" s="6">
        <v>110</v>
      </c>
      <c r="E55" s="18">
        <f t="shared" si="1"/>
        <v>25</v>
      </c>
      <c r="F55" s="27"/>
    </row>
    <row r="56" spans="1:6" x14ac:dyDescent="0.3">
      <c r="A56" s="14" t="s">
        <v>112</v>
      </c>
      <c r="B56" s="5" t="s">
        <v>51</v>
      </c>
      <c r="C56" s="7">
        <v>20</v>
      </c>
      <c r="D56" s="6">
        <v>25</v>
      </c>
      <c r="E56" s="18">
        <f t="shared" si="1"/>
        <v>-5</v>
      </c>
      <c r="F56" s="5">
        <v>25</v>
      </c>
    </row>
    <row r="57" spans="1:6" customFormat="1" ht="15.6" x14ac:dyDescent="0.3">
      <c r="A57" s="23" t="s">
        <v>42</v>
      </c>
      <c r="B57" s="25" t="s">
        <v>43</v>
      </c>
      <c r="C57" s="21"/>
      <c r="D57" s="6"/>
      <c r="E57" s="18">
        <f t="shared" si="1"/>
        <v>0</v>
      </c>
      <c r="F57" s="27"/>
    </row>
    <row r="58" spans="1:6" x14ac:dyDescent="0.3">
      <c r="A58" s="14"/>
      <c r="B58" s="12" t="s">
        <v>44</v>
      </c>
      <c r="C58" s="26">
        <v>0.14275527500012686</v>
      </c>
      <c r="D58" s="26">
        <f>D3-D18</f>
        <v>-19.867429999999331</v>
      </c>
      <c r="E58" s="18">
        <f t="shared" si="1"/>
        <v>20.010185274999458</v>
      </c>
      <c r="F58" s="26">
        <f>F3-F18</f>
        <v>-84.276960000000145</v>
      </c>
    </row>
    <row r="60" spans="1:6" x14ac:dyDescent="0.3">
      <c r="A60" s="1" t="s">
        <v>114</v>
      </c>
      <c r="B60" s="1" t="s">
        <v>115</v>
      </c>
    </row>
  </sheetData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2019-01-29T11:59:49Z</dcterms:modified>
</cp:coreProperties>
</file>